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secoviparana.sharepoint.com/sites/unihab/Documentos Compartilhados/2 - Unihab/UNIHAB 2024/Síndico profissional/Organização do AVA/2Módulo/Estrutura/Curso3_GestFinan/Histórico/"/>
    </mc:Choice>
  </mc:AlternateContent>
  <xr:revisionPtr revIDLastSave="70" documentId="11_DA02786317A0F9B259DF7897E27CBF3B42C04AE1" xr6:coauthVersionLast="47" xr6:coauthVersionMax="47" xr10:uidLastSave="{44FCFD29-BB95-4A4F-A3AC-69402B4D241B}"/>
  <bookViews>
    <workbookView xWindow="-120" yWindow="-120" windowWidth="20730" windowHeight="11160" tabRatio="906" xr2:uid="{00000000-000D-0000-FFFF-FFFF00000000}"/>
  </bookViews>
  <sheets>
    <sheet name="ImobZeca" sheetId="17" r:id="rId1"/>
    <sheet name="FLUXO CAIXA  EXC" sheetId="5" r:id="rId2"/>
    <sheet name="FLUXO CAIXA  EXC FINAL" sheetId="8" r:id="rId3"/>
    <sheet name="FLUXO CAIXA  EXC FINAL C CUSTO" sheetId="9" r:id="rId4"/>
    <sheet name="FLUXO CAIXA  EXC FINAL DESPESAS" sheetId="10" r:id="rId5"/>
    <sheet name="RELATÓRIOS" sheetId="6" r:id="rId6"/>
    <sheet name="GRÁFICO RECEITAS" sheetId="11" r:id="rId7"/>
    <sheet name="GRÁFICO DESPESAS PESSOAL" sheetId="12" r:id="rId8"/>
    <sheet name="G DESPESAS OCUPACIONAIS" sheetId="13" r:id="rId9"/>
    <sheet name="G DESPESAS DE SERVIÇOS " sheetId="14" r:id="rId10"/>
    <sheet name="G NÃO OCUPACIONAIS" sheetId="15" r:id="rId11"/>
    <sheet name="G DESPESAS FINANC E TRIBUTOS" sheetId="1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5" l="1"/>
  <c r="K50" i="5"/>
  <c r="G33" i="5"/>
  <c r="S50" i="5"/>
  <c r="S47" i="5"/>
  <c r="L47" i="5"/>
  <c r="E47" i="5"/>
  <c r="Q46" i="5"/>
  <c r="AG44" i="5"/>
  <c r="R44" i="5"/>
  <c r="AE43" i="5"/>
  <c r="X43" i="5"/>
  <c r="Q43" i="5"/>
  <c r="J43" i="5"/>
  <c r="AE42" i="5"/>
  <c r="X42" i="5"/>
  <c r="Q42" i="5"/>
  <c r="J42" i="5"/>
  <c r="X38" i="5"/>
  <c r="Q35" i="5"/>
  <c r="Y33" i="5"/>
  <c r="X32" i="5"/>
  <c r="R30" i="5"/>
  <c r="R29" i="5"/>
  <c r="M28" i="5"/>
  <c r="K26" i="5"/>
  <c r="AG25" i="5"/>
  <c r="K23" i="5"/>
  <c r="X11" i="5"/>
  <c r="X10" i="5"/>
  <c r="T10" i="5"/>
  <c r="R9" i="5"/>
  <c r="J9" i="5"/>
  <c r="Q8" i="5"/>
  <c r="K8" i="5"/>
  <c r="G8" i="5"/>
  <c r="R7" i="5"/>
  <c r="M7" i="5"/>
  <c r="J7" i="5"/>
  <c r="Q37" i="5" l="1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K27" i="5"/>
  <c r="Q27" i="5"/>
  <c r="R27" i="5"/>
  <c r="S27" i="5"/>
  <c r="T27" i="5"/>
  <c r="U27" i="5"/>
  <c r="E56" i="10" l="1"/>
  <c r="AH54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J50" i="10"/>
  <c r="I50" i="10"/>
  <c r="H50" i="10"/>
  <c r="G50" i="10"/>
  <c r="F50" i="10"/>
  <c r="E50" i="10"/>
  <c r="D50" i="10"/>
  <c r="C50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J26" i="10"/>
  <c r="I26" i="10"/>
  <c r="H26" i="10"/>
  <c r="G26" i="10"/>
  <c r="F26" i="10"/>
  <c r="E26" i="10"/>
  <c r="D26" i="10"/>
  <c r="C26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J19" i="10"/>
  <c r="I19" i="10"/>
  <c r="H19" i="10"/>
  <c r="G19" i="10"/>
  <c r="F19" i="10"/>
  <c r="E19" i="10"/>
  <c r="D19" i="10"/>
  <c r="C19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AG11" i="10"/>
  <c r="AF11" i="10"/>
  <c r="AE11" i="10"/>
  <c r="AD11" i="10"/>
  <c r="AC11" i="10"/>
  <c r="AB11" i="10"/>
  <c r="AA11" i="10"/>
  <c r="Z11" i="10"/>
  <c r="Y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AG10" i="10"/>
  <c r="AF10" i="10"/>
  <c r="AE10" i="10"/>
  <c r="AD10" i="10"/>
  <c r="AC10" i="10"/>
  <c r="AB10" i="10"/>
  <c r="AA10" i="10"/>
  <c r="Z10" i="10"/>
  <c r="Y10" i="10"/>
  <c r="W10" i="10"/>
  <c r="V10" i="10"/>
  <c r="U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Q9" i="10"/>
  <c r="P9" i="10"/>
  <c r="O9" i="10"/>
  <c r="N9" i="10"/>
  <c r="M9" i="10"/>
  <c r="L9" i="10"/>
  <c r="K9" i="10"/>
  <c r="I9" i="10"/>
  <c r="H9" i="10"/>
  <c r="G9" i="10"/>
  <c r="F9" i="10"/>
  <c r="E9" i="10"/>
  <c r="D9" i="10"/>
  <c r="C9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P8" i="10"/>
  <c r="O8" i="10"/>
  <c r="N8" i="10"/>
  <c r="M8" i="10"/>
  <c r="L8" i="10"/>
  <c r="J8" i="10"/>
  <c r="I8" i="10"/>
  <c r="H8" i="10"/>
  <c r="F8" i="10"/>
  <c r="E8" i="10"/>
  <c r="D8" i="10"/>
  <c r="C8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Q7" i="10"/>
  <c r="P7" i="10"/>
  <c r="O7" i="10"/>
  <c r="N7" i="10"/>
  <c r="L7" i="10"/>
  <c r="K7" i="10"/>
  <c r="I7" i="10"/>
  <c r="H7" i="10"/>
  <c r="G7" i="10"/>
  <c r="F7" i="10"/>
  <c r="E7" i="10"/>
  <c r="D7" i="10"/>
  <c r="C7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D5" i="10"/>
  <c r="C5" i="10"/>
  <c r="AH11" i="5" l="1"/>
  <c r="AH12" i="5"/>
  <c r="K50" i="8" l="1"/>
  <c r="K50" i="10" s="1"/>
  <c r="AJ20" i="9" l="1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19" i="9"/>
  <c r="AG14" i="8"/>
  <c r="AG14" i="10" s="1"/>
  <c r="AH12" i="8"/>
  <c r="AH12" i="10" s="1"/>
  <c r="AP40" i="9"/>
  <c r="AQ39" i="9"/>
  <c r="AP38" i="9"/>
  <c r="AR24" i="9"/>
  <c r="AH54" i="9"/>
  <c r="AH51" i="9"/>
  <c r="AQ51" i="9" s="1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AG50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AB48" i="9"/>
  <c r="T48" i="9"/>
  <c r="L48" i="9"/>
  <c r="C48" i="9"/>
  <c r="AG47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AG46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AD45" i="9"/>
  <c r="V45" i="9"/>
  <c r="N45" i="9"/>
  <c r="F45" i="9"/>
  <c r="AG44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AG43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AG42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AA41" i="9"/>
  <c r="S41" i="9"/>
  <c r="K41" i="9"/>
  <c r="C41" i="9"/>
  <c r="AH40" i="9"/>
  <c r="AQ40" i="9" s="1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AH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AH38" i="9"/>
  <c r="AQ38" i="9" s="1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AD37" i="9"/>
  <c r="AA37" i="9"/>
  <c r="V37" i="9"/>
  <c r="S37" i="9"/>
  <c r="N37" i="9"/>
  <c r="K37" i="9"/>
  <c r="F37" i="9"/>
  <c r="C37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AH31" i="9"/>
  <c r="AQ31" i="9" s="1"/>
  <c r="AG31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AG27" i="9"/>
  <c r="X27" i="9"/>
  <c r="P27" i="9"/>
  <c r="H27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J26" i="9"/>
  <c r="I26" i="9"/>
  <c r="H26" i="9"/>
  <c r="G26" i="9"/>
  <c r="F26" i="9"/>
  <c r="E26" i="9"/>
  <c r="D26" i="9"/>
  <c r="C26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J19" i="9"/>
  <c r="I19" i="9"/>
  <c r="H19" i="9"/>
  <c r="G19" i="9"/>
  <c r="F19" i="9"/>
  <c r="E19" i="9"/>
  <c r="D19" i="9"/>
  <c r="C19" i="9"/>
  <c r="AF18" i="9"/>
  <c r="AC18" i="9"/>
  <c r="AB18" i="9"/>
  <c r="Y18" i="9"/>
  <c r="X18" i="9"/>
  <c r="U18" i="9"/>
  <c r="T18" i="9"/>
  <c r="Q18" i="9"/>
  <c r="P18" i="9"/>
  <c r="M18" i="9"/>
  <c r="L18" i="9"/>
  <c r="I18" i="9"/>
  <c r="H18" i="9"/>
  <c r="E18" i="9"/>
  <c r="D18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AG14" i="9"/>
  <c r="W14" i="9"/>
  <c r="S14" i="9"/>
  <c r="O14" i="9"/>
  <c r="I14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AG11" i="9"/>
  <c r="AF11" i="9"/>
  <c r="AE11" i="9"/>
  <c r="AD11" i="9"/>
  <c r="AC11" i="9"/>
  <c r="AB11" i="9"/>
  <c r="AA11" i="9"/>
  <c r="Z11" i="9"/>
  <c r="Y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Q9" i="9"/>
  <c r="P9" i="9"/>
  <c r="O9" i="9"/>
  <c r="N9" i="9"/>
  <c r="M9" i="9"/>
  <c r="L9" i="9"/>
  <c r="K9" i="9"/>
  <c r="I9" i="9"/>
  <c r="H9" i="9"/>
  <c r="G9" i="9"/>
  <c r="F9" i="9"/>
  <c r="E9" i="9"/>
  <c r="D9" i="9"/>
  <c r="C9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P8" i="9"/>
  <c r="O8" i="9"/>
  <c r="N8" i="9"/>
  <c r="M8" i="9"/>
  <c r="L8" i="9"/>
  <c r="J8" i="9"/>
  <c r="I8" i="9"/>
  <c r="H8" i="9"/>
  <c r="F8" i="9"/>
  <c r="E8" i="9"/>
  <c r="D8" i="9"/>
  <c r="C8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Q7" i="9"/>
  <c r="P7" i="9"/>
  <c r="O7" i="9"/>
  <c r="N7" i="9"/>
  <c r="L7" i="9"/>
  <c r="K7" i="9"/>
  <c r="I7" i="9"/>
  <c r="H7" i="9"/>
  <c r="G7" i="9"/>
  <c r="F7" i="9"/>
  <c r="E7" i="9"/>
  <c r="D7" i="9"/>
  <c r="C7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D5" i="9"/>
  <c r="C5" i="9"/>
  <c r="E56" i="9"/>
  <c r="X11" i="8"/>
  <c r="D14" i="8"/>
  <c r="D14" i="10" s="1"/>
  <c r="C14" i="8"/>
  <c r="C14" i="10" s="1"/>
  <c r="K26" i="8"/>
  <c r="AG20" i="8"/>
  <c r="AH20" i="8" s="1"/>
  <c r="K19" i="8"/>
  <c r="X10" i="8"/>
  <c r="X10" i="10" s="1"/>
  <c r="T10" i="8"/>
  <c r="R9" i="8"/>
  <c r="R9" i="10" s="1"/>
  <c r="J9" i="8"/>
  <c r="Q8" i="8"/>
  <c r="Q8" i="10" s="1"/>
  <c r="K8" i="8"/>
  <c r="G8" i="8"/>
  <c r="R7" i="8"/>
  <c r="R7" i="10" s="1"/>
  <c r="M7" i="8"/>
  <c r="M7" i="10" s="1"/>
  <c r="J7" i="8"/>
  <c r="J7" i="10" s="1"/>
  <c r="E56" i="8"/>
  <c r="AH51" i="8"/>
  <c r="AH51" i="10" s="1"/>
  <c r="AH50" i="8"/>
  <c r="AH49" i="8"/>
  <c r="AG48" i="8"/>
  <c r="AF48" i="8"/>
  <c r="AF48" i="10" s="1"/>
  <c r="AE48" i="8"/>
  <c r="AE48" i="10" s="1"/>
  <c r="AD48" i="8"/>
  <c r="AC48" i="8"/>
  <c r="AB48" i="8"/>
  <c r="AB48" i="10" s="1"/>
  <c r="AA48" i="8"/>
  <c r="AA48" i="10" s="1"/>
  <c r="Z48" i="8"/>
  <c r="Y48" i="8"/>
  <c r="X48" i="8"/>
  <c r="X48" i="10" s="1"/>
  <c r="W48" i="8"/>
  <c r="W48" i="10" s="1"/>
  <c r="V48" i="8"/>
  <c r="U48" i="8"/>
  <c r="T48" i="8"/>
  <c r="T48" i="10" s="1"/>
  <c r="S48" i="8"/>
  <c r="S48" i="10" s="1"/>
  <c r="R48" i="8"/>
  <c r="Q48" i="8"/>
  <c r="P48" i="8"/>
  <c r="P48" i="10" s="1"/>
  <c r="O48" i="8"/>
  <c r="O48" i="10" s="1"/>
  <c r="N48" i="8"/>
  <c r="M48" i="8"/>
  <c r="L48" i="8"/>
  <c r="L48" i="10" s="1"/>
  <c r="K48" i="8"/>
  <c r="J48" i="8"/>
  <c r="J48" i="10" s="1"/>
  <c r="I48" i="8"/>
  <c r="H48" i="8"/>
  <c r="G48" i="8"/>
  <c r="G48" i="10" s="1"/>
  <c r="F48" i="8"/>
  <c r="F48" i="10" s="1"/>
  <c r="E48" i="8"/>
  <c r="D48" i="8"/>
  <c r="C48" i="8"/>
  <c r="C48" i="10" s="1"/>
  <c r="AH47" i="8"/>
  <c r="AH47" i="10" s="1"/>
  <c r="AH46" i="8"/>
  <c r="AH46" i="10" s="1"/>
  <c r="AG45" i="8"/>
  <c r="AF45" i="8"/>
  <c r="AE45" i="8"/>
  <c r="AE45" i="10" s="1"/>
  <c r="AD45" i="8"/>
  <c r="AD45" i="10" s="1"/>
  <c r="AC45" i="8"/>
  <c r="AB45" i="8"/>
  <c r="AA45" i="8"/>
  <c r="AA45" i="10" s="1"/>
  <c r="Z45" i="8"/>
  <c r="Z45" i="10" s="1"/>
  <c r="Y45" i="8"/>
  <c r="X45" i="8"/>
  <c r="W45" i="8"/>
  <c r="W45" i="10" s="1"/>
  <c r="V45" i="8"/>
  <c r="V45" i="10" s="1"/>
  <c r="U45" i="8"/>
  <c r="T45" i="8"/>
  <c r="S45" i="8"/>
  <c r="S45" i="10" s="1"/>
  <c r="R45" i="8"/>
  <c r="R45" i="10" s="1"/>
  <c r="Q45" i="8"/>
  <c r="P45" i="8"/>
  <c r="O45" i="8"/>
  <c r="O45" i="10" s="1"/>
  <c r="N45" i="8"/>
  <c r="N45" i="10" s="1"/>
  <c r="M45" i="8"/>
  <c r="L45" i="8"/>
  <c r="K45" i="8"/>
  <c r="K45" i="10" s="1"/>
  <c r="J45" i="8"/>
  <c r="J45" i="10" s="1"/>
  <c r="I45" i="8"/>
  <c r="H45" i="8"/>
  <c r="G45" i="8"/>
  <c r="G45" i="10" s="1"/>
  <c r="F45" i="8"/>
  <c r="F45" i="10" s="1"/>
  <c r="E45" i="8"/>
  <c r="D45" i="8"/>
  <c r="C45" i="8"/>
  <c r="C45" i="10" s="1"/>
  <c r="AH44" i="8"/>
  <c r="AH44" i="10" s="1"/>
  <c r="AH43" i="8"/>
  <c r="AH43" i="10" s="1"/>
  <c r="AH42" i="8"/>
  <c r="AH42" i="10" s="1"/>
  <c r="AG41" i="8"/>
  <c r="AF41" i="8"/>
  <c r="AE41" i="8"/>
  <c r="AE41" i="10" s="1"/>
  <c r="AD41" i="8"/>
  <c r="AD41" i="10" s="1"/>
  <c r="AC41" i="8"/>
  <c r="AB41" i="8"/>
  <c r="AA41" i="8"/>
  <c r="AA41" i="10" s="1"/>
  <c r="Z41" i="8"/>
  <c r="Z41" i="10" s="1"/>
  <c r="Y41" i="8"/>
  <c r="X41" i="8"/>
  <c r="W41" i="8"/>
  <c r="W41" i="10" s="1"/>
  <c r="V41" i="8"/>
  <c r="V41" i="10" s="1"/>
  <c r="U41" i="8"/>
  <c r="T41" i="8"/>
  <c r="S41" i="8"/>
  <c r="S41" i="10" s="1"/>
  <c r="R41" i="8"/>
  <c r="R41" i="10" s="1"/>
  <c r="Q41" i="8"/>
  <c r="P41" i="8"/>
  <c r="O41" i="8"/>
  <c r="O41" i="10" s="1"/>
  <c r="N41" i="8"/>
  <c r="N41" i="10" s="1"/>
  <c r="M41" i="8"/>
  <c r="L41" i="8"/>
  <c r="K41" i="8"/>
  <c r="K41" i="10" s="1"/>
  <c r="J41" i="8"/>
  <c r="J41" i="10" s="1"/>
  <c r="I41" i="8"/>
  <c r="H41" i="8"/>
  <c r="G41" i="8"/>
  <c r="G41" i="10" s="1"/>
  <c r="F41" i="8"/>
  <c r="F41" i="10" s="1"/>
  <c r="E41" i="8"/>
  <c r="D41" i="8"/>
  <c r="C41" i="8"/>
  <c r="C41" i="10" s="1"/>
  <c r="AG37" i="8"/>
  <c r="AF37" i="8"/>
  <c r="AE37" i="8"/>
  <c r="AE37" i="9" s="1"/>
  <c r="AD37" i="8"/>
  <c r="AC37" i="8"/>
  <c r="AB37" i="8"/>
  <c r="AA37" i="8"/>
  <c r="Z37" i="8"/>
  <c r="Y37" i="8"/>
  <c r="Y34" i="8" s="1"/>
  <c r="X37" i="8"/>
  <c r="W37" i="8"/>
  <c r="W37" i="9" s="1"/>
  <c r="V37" i="8"/>
  <c r="U37" i="8"/>
  <c r="T37" i="8"/>
  <c r="S37" i="8"/>
  <c r="R37" i="8"/>
  <c r="Q37" i="8"/>
  <c r="P37" i="8"/>
  <c r="O37" i="8"/>
  <c r="O37" i="9" s="1"/>
  <c r="N37" i="8"/>
  <c r="M37" i="8"/>
  <c r="L37" i="8"/>
  <c r="K37" i="8"/>
  <c r="J37" i="8"/>
  <c r="I37" i="8"/>
  <c r="I34" i="8" s="1"/>
  <c r="H37" i="8"/>
  <c r="G37" i="8"/>
  <c r="G37" i="9" s="1"/>
  <c r="F37" i="8"/>
  <c r="E37" i="8"/>
  <c r="D37" i="8"/>
  <c r="C37" i="8"/>
  <c r="AH36" i="8"/>
  <c r="AH36" i="10" s="1"/>
  <c r="AH35" i="8"/>
  <c r="AH35" i="10" s="1"/>
  <c r="AG34" i="8"/>
  <c r="U34" i="8"/>
  <c r="Q34" i="8"/>
  <c r="E34" i="8"/>
  <c r="AH33" i="8"/>
  <c r="AH33" i="10" s="1"/>
  <c r="AH32" i="8"/>
  <c r="AH31" i="8"/>
  <c r="AH31" i="10" s="1"/>
  <c r="AH30" i="8"/>
  <c r="AH30" i="10" s="1"/>
  <c r="AH29" i="8"/>
  <c r="AH29" i="10" s="1"/>
  <c r="AH28" i="8"/>
  <c r="AH28" i="10" s="1"/>
  <c r="AG27" i="8"/>
  <c r="AG27" i="10" s="1"/>
  <c r="AF27" i="8"/>
  <c r="AF27" i="10" s="1"/>
  <c r="AE27" i="8"/>
  <c r="AD27" i="8"/>
  <c r="AC27" i="8"/>
  <c r="AC27" i="10" s="1"/>
  <c r="AB27" i="8"/>
  <c r="AB27" i="10" s="1"/>
  <c r="AA27" i="8"/>
  <c r="Z27" i="8"/>
  <c r="Y27" i="8"/>
  <c r="X27" i="8"/>
  <c r="X27" i="10" s="1"/>
  <c r="W27" i="8"/>
  <c r="W27" i="10" s="1"/>
  <c r="V27" i="8"/>
  <c r="U27" i="8"/>
  <c r="T27" i="8"/>
  <c r="T27" i="10" s="1"/>
  <c r="S27" i="8"/>
  <c r="S27" i="10" s="1"/>
  <c r="R27" i="8"/>
  <c r="Q27" i="8"/>
  <c r="P27" i="8"/>
  <c r="P27" i="10" s="1"/>
  <c r="O27" i="8"/>
  <c r="O27" i="10" s="1"/>
  <c r="N27" i="8"/>
  <c r="M27" i="8"/>
  <c r="L27" i="8"/>
  <c r="L27" i="10" s="1"/>
  <c r="K27" i="8"/>
  <c r="K27" i="10" s="1"/>
  <c r="J27" i="8"/>
  <c r="I27" i="8"/>
  <c r="H27" i="8"/>
  <c r="H27" i="10" s="1"/>
  <c r="G27" i="8"/>
  <c r="F27" i="8"/>
  <c r="F27" i="10" s="1"/>
  <c r="E27" i="8"/>
  <c r="D27" i="8"/>
  <c r="C27" i="8"/>
  <c r="C27" i="10" s="1"/>
  <c r="AH25" i="8"/>
  <c r="AH25" i="10" s="1"/>
  <c r="AH24" i="8"/>
  <c r="AH24" i="10" s="1"/>
  <c r="AH23" i="8"/>
  <c r="AH23" i="10" s="1"/>
  <c r="AH22" i="8"/>
  <c r="AH22" i="10" s="1"/>
  <c r="AH21" i="8"/>
  <c r="AH21" i="10" s="1"/>
  <c r="AF18" i="8"/>
  <c r="AF18" i="10" s="1"/>
  <c r="AE18" i="8"/>
  <c r="AE18" i="10" s="1"/>
  <c r="AD18" i="8"/>
  <c r="AD18" i="10" s="1"/>
  <c r="AC18" i="8"/>
  <c r="AC18" i="10" s="1"/>
  <c r="AB18" i="8"/>
  <c r="AB18" i="10" s="1"/>
  <c r="AA18" i="8"/>
  <c r="AA18" i="10" s="1"/>
  <c r="Z18" i="8"/>
  <c r="Z18" i="10" s="1"/>
  <c r="Y18" i="8"/>
  <c r="Y18" i="10" s="1"/>
  <c r="X18" i="8"/>
  <c r="X18" i="10" s="1"/>
  <c r="W18" i="8"/>
  <c r="W18" i="10" s="1"/>
  <c r="V18" i="8"/>
  <c r="V18" i="10" s="1"/>
  <c r="U18" i="8"/>
  <c r="U18" i="10" s="1"/>
  <c r="T18" i="8"/>
  <c r="T18" i="10" s="1"/>
  <c r="S18" i="8"/>
  <c r="S18" i="10" s="1"/>
  <c r="R18" i="8"/>
  <c r="R18" i="10" s="1"/>
  <c r="Q18" i="8"/>
  <c r="Q18" i="10" s="1"/>
  <c r="P18" i="8"/>
  <c r="P18" i="10" s="1"/>
  <c r="O18" i="8"/>
  <c r="O18" i="10" s="1"/>
  <c r="N18" i="8"/>
  <c r="N18" i="10" s="1"/>
  <c r="M18" i="8"/>
  <c r="M18" i="10" s="1"/>
  <c r="L18" i="8"/>
  <c r="L18" i="10" s="1"/>
  <c r="J18" i="8"/>
  <c r="J18" i="10" s="1"/>
  <c r="I18" i="8"/>
  <c r="I18" i="10" s="1"/>
  <c r="H18" i="8"/>
  <c r="H18" i="10" s="1"/>
  <c r="G18" i="8"/>
  <c r="G18" i="10" s="1"/>
  <c r="F18" i="8"/>
  <c r="F18" i="10" s="1"/>
  <c r="E18" i="8"/>
  <c r="E18" i="10" s="1"/>
  <c r="D18" i="8"/>
  <c r="D18" i="10" s="1"/>
  <c r="C18" i="8"/>
  <c r="C18" i="10" s="1"/>
  <c r="AH17" i="8"/>
  <c r="AH16" i="8"/>
  <c r="AH16" i="10" s="1"/>
  <c r="AH15" i="8"/>
  <c r="AF14" i="8"/>
  <c r="AF14" i="10" s="1"/>
  <c r="AE14" i="8"/>
  <c r="AE14" i="10" s="1"/>
  <c r="AD14" i="8"/>
  <c r="AD14" i="10" s="1"/>
  <c r="AC14" i="8"/>
  <c r="AC14" i="10" s="1"/>
  <c r="AB14" i="8"/>
  <c r="AB14" i="10" s="1"/>
  <c r="AA14" i="8"/>
  <c r="AA14" i="10" s="1"/>
  <c r="Z14" i="8"/>
  <c r="Z14" i="10" s="1"/>
  <c r="Y14" i="8"/>
  <c r="Y14" i="10" s="1"/>
  <c r="W14" i="8"/>
  <c r="W14" i="10" s="1"/>
  <c r="V14" i="8"/>
  <c r="V14" i="10" s="1"/>
  <c r="U14" i="8"/>
  <c r="U14" i="10" s="1"/>
  <c r="S14" i="8"/>
  <c r="S14" i="10" s="1"/>
  <c r="Q14" i="8"/>
  <c r="Q14" i="10" s="1"/>
  <c r="P14" i="8"/>
  <c r="P14" i="10" s="1"/>
  <c r="O14" i="8"/>
  <c r="O14" i="10" s="1"/>
  <c r="N14" i="8"/>
  <c r="N14" i="10" s="1"/>
  <c r="M14" i="8"/>
  <c r="M14" i="10" s="1"/>
  <c r="L14" i="8"/>
  <c r="I14" i="8"/>
  <c r="I14" i="10" s="1"/>
  <c r="H14" i="8"/>
  <c r="H14" i="10" s="1"/>
  <c r="F14" i="8"/>
  <c r="F14" i="10" s="1"/>
  <c r="E14" i="8"/>
  <c r="E14" i="10" s="1"/>
  <c r="F37" i="5"/>
  <c r="G37" i="5"/>
  <c r="G34" i="5" s="1"/>
  <c r="H37" i="5"/>
  <c r="I37" i="5"/>
  <c r="J37" i="5"/>
  <c r="K37" i="5"/>
  <c r="L37" i="5"/>
  <c r="M37" i="5"/>
  <c r="N37" i="5"/>
  <c r="O37" i="5"/>
  <c r="P37" i="5"/>
  <c r="D37" i="5"/>
  <c r="E37" i="5"/>
  <c r="C37" i="5"/>
  <c r="C34" i="5" s="1"/>
  <c r="I34" i="10" l="1"/>
  <c r="I34" i="9"/>
  <c r="AH20" i="10"/>
  <c r="AH20" i="9"/>
  <c r="Y34" i="10"/>
  <c r="Y34" i="9"/>
  <c r="L14" i="9"/>
  <c r="L14" i="10"/>
  <c r="G27" i="9"/>
  <c r="G27" i="10"/>
  <c r="AE27" i="10"/>
  <c r="AE27" i="9"/>
  <c r="D37" i="10"/>
  <c r="D37" i="9"/>
  <c r="L34" i="8"/>
  <c r="L37" i="10"/>
  <c r="L37" i="9"/>
  <c r="T34" i="8"/>
  <c r="T37" i="10"/>
  <c r="T37" i="9"/>
  <c r="AB34" i="8"/>
  <c r="AB37" i="10"/>
  <c r="AB37" i="9"/>
  <c r="E41" i="10"/>
  <c r="E41" i="9"/>
  <c r="Q41" i="10"/>
  <c r="Q41" i="9"/>
  <c r="Y41" i="10"/>
  <c r="Y41" i="9"/>
  <c r="AG41" i="10"/>
  <c r="AG41" i="9"/>
  <c r="Z48" i="10"/>
  <c r="Z48" i="9"/>
  <c r="T14" i="8"/>
  <c r="T10" i="10"/>
  <c r="X11" i="10"/>
  <c r="AH11" i="8"/>
  <c r="E14" i="9"/>
  <c r="AE14" i="9"/>
  <c r="AO30" i="9"/>
  <c r="AR30" i="9"/>
  <c r="C45" i="9"/>
  <c r="S45" i="9"/>
  <c r="AQ30" i="9"/>
  <c r="Q37" i="10"/>
  <c r="Q37" i="9"/>
  <c r="L45" i="10"/>
  <c r="L45" i="9"/>
  <c r="AB45" i="10"/>
  <c r="AB45" i="9"/>
  <c r="K26" i="10"/>
  <c r="AH26" i="8"/>
  <c r="Q8" i="9"/>
  <c r="AB14" i="9"/>
  <c r="AP21" i="9"/>
  <c r="AO21" i="9"/>
  <c r="AH22" i="9"/>
  <c r="AH23" i="9"/>
  <c r="AP25" i="9"/>
  <c r="AO25" i="9"/>
  <c r="K27" i="9"/>
  <c r="AB27" i="9"/>
  <c r="N41" i="9"/>
  <c r="AD41" i="9"/>
  <c r="O48" i="9"/>
  <c r="AE48" i="9"/>
  <c r="AQ25" i="9"/>
  <c r="AH7" i="8"/>
  <c r="E27" i="10"/>
  <c r="E27" i="9"/>
  <c r="I27" i="10"/>
  <c r="I27" i="9"/>
  <c r="M27" i="10"/>
  <c r="M27" i="9"/>
  <c r="Q27" i="10"/>
  <c r="Q27" i="9"/>
  <c r="U27" i="10"/>
  <c r="U27" i="9"/>
  <c r="Y27" i="10"/>
  <c r="Y27" i="9"/>
  <c r="F34" i="8"/>
  <c r="F37" i="10"/>
  <c r="J34" i="8"/>
  <c r="J37" i="10"/>
  <c r="N34" i="8"/>
  <c r="N37" i="10"/>
  <c r="R34" i="8"/>
  <c r="R52" i="8" s="1"/>
  <c r="R37" i="10"/>
  <c r="V34" i="8"/>
  <c r="V37" i="10"/>
  <c r="Z34" i="8"/>
  <c r="Z37" i="10"/>
  <c r="AD34" i="8"/>
  <c r="AD37" i="10"/>
  <c r="E45" i="10"/>
  <c r="E45" i="9"/>
  <c r="I45" i="10"/>
  <c r="I45" i="9"/>
  <c r="M45" i="10"/>
  <c r="M45" i="9"/>
  <c r="Q45" i="10"/>
  <c r="Q45" i="9"/>
  <c r="U45" i="10"/>
  <c r="U45" i="9"/>
  <c r="Y45" i="10"/>
  <c r="Y45" i="9"/>
  <c r="AC45" i="10"/>
  <c r="AC45" i="9"/>
  <c r="AG45" i="10"/>
  <c r="AG45" i="9"/>
  <c r="D48" i="10"/>
  <c r="D48" i="9"/>
  <c r="H48" i="10"/>
  <c r="H48" i="9"/>
  <c r="J14" i="8"/>
  <c r="J9" i="10"/>
  <c r="X14" i="8"/>
  <c r="J7" i="9"/>
  <c r="R7" i="9"/>
  <c r="J9" i="9"/>
  <c r="R9" i="9"/>
  <c r="AH12" i="9"/>
  <c r="C14" i="9"/>
  <c r="M14" i="9"/>
  <c r="Q14" i="9"/>
  <c r="U14" i="9"/>
  <c r="Y14" i="9"/>
  <c r="AC14" i="9"/>
  <c r="AH16" i="9"/>
  <c r="F18" i="9"/>
  <c r="J18" i="9"/>
  <c r="N18" i="9"/>
  <c r="R18" i="9"/>
  <c r="V18" i="9"/>
  <c r="Z18" i="9"/>
  <c r="AD18" i="9"/>
  <c r="K26" i="9"/>
  <c r="C27" i="9"/>
  <c r="L27" i="9"/>
  <c r="T27" i="9"/>
  <c r="AC27" i="9"/>
  <c r="G41" i="9"/>
  <c r="O41" i="9"/>
  <c r="W41" i="9"/>
  <c r="AE41" i="9"/>
  <c r="G45" i="9"/>
  <c r="O45" i="9"/>
  <c r="W45" i="9"/>
  <c r="AE45" i="9"/>
  <c r="G48" i="9"/>
  <c r="P48" i="9"/>
  <c r="X48" i="9"/>
  <c r="AF48" i="9"/>
  <c r="AR21" i="9"/>
  <c r="AR25" i="9"/>
  <c r="AA27" i="10"/>
  <c r="AA27" i="9"/>
  <c r="Q34" i="10"/>
  <c r="Q34" i="9"/>
  <c r="AG34" i="10"/>
  <c r="AG34" i="9"/>
  <c r="H34" i="8"/>
  <c r="H37" i="10"/>
  <c r="H37" i="9"/>
  <c r="P34" i="8"/>
  <c r="P37" i="10"/>
  <c r="P37" i="9"/>
  <c r="X34" i="8"/>
  <c r="X37" i="10"/>
  <c r="X37" i="9"/>
  <c r="AF34" i="8"/>
  <c r="AF52" i="8" s="1"/>
  <c r="AF37" i="10"/>
  <c r="AF37" i="9"/>
  <c r="I41" i="10"/>
  <c r="I41" i="9"/>
  <c r="M41" i="10"/>
  <c r="M41" i="9"/>
  <c r="U41" i="10"/>
  <c r="U41" i="9"/>
  <c r="AC41" i="10"/>
  <c r="AC41" i="9"/>
  <c r="N48" i="10"/>
  <c r="N48" i="9"/>
  <c r="R48" i="10"/>
  <c r="R48" i="9"/>
  <c r="V48" i="10"/>
  <c r="V48" i="9"/>
  <c r="AD48" i="10"/>
  <c r="AD48" i="9"/>
  <c r="AH49" i="10"/>
  <c r="AH49" i="9"/>
  <c r="K14" i="8"/>
  <c r="K14" i="9" s="1"/>
  <c r="K8" i="10"/>
  <c r="AG18" i="8"/>
  <c r="AG20" i="10"/>
  <c r="AG20" i="9"/>
  <c r="T10" i="9"/>
  <c r="X11" i="9"/>
  <c r="AA14" i="9"/>
  <c r="AO28" i="9"/>
  <c r="AR28" i="9"/>
  <c r="AH29" i="9"/>
  <c r="AO31" i="9"/>
  <c r="AR31" i="9"/>
  <c r="K45" i="9"/>
  <c r="AA45" i="9"/>
  <c r="AO51" i="9"/>
  <c r="AR51" i="9"/>
  <c r="AQ28" i="9"/>
  <c r="D27" i="10"/>
  <c r="D27" i="9"/>
  <c r="E34" i="10"/>
  <c r="E34" i="9"/>
  <c r="U34" i="10"/>
  <c r="U34" i="9"/>
  <c r="E37" i="10"/>
  <c r="E37" i="9"/>
  <c r="I37" i="10"/>
  <c r="I37" i="9"/>
  <c r="M37" i="10"/>
  <c r="M37" i="9"/>
  <c r="U37" i="10"/>
  <c r="U37" i="9"/>
  <c r="Y37" i="10"/>
  <c r="Y37" i="9"/>
  <c r="AC37" i="10"/>
  <c r="AC37" i="9"/>
  <c r="AG37" i="10"/>
  <c r="AG37" i="9"/>
  <c r="D45" i="10"/>
  <c r="D45" i="9"/>
  <c r="H45" i="10"/>
  <c r="H45" i="9"/>
  <c r="P45" i="10"/>
  <c r="P45" i="9"/>
  <c r="T45" i="10"/>
  <c r="T45" i="9"/>
  <c r="X45" i="10"/>
  <c r="X45" i="9"/>
  <c r="AF45" i="10"/>
  <c r="AF45" i="9"/>
  <c r="M7" i="9"/>
  <c r="F14" i="9"/>
  <c r="P14" i="9"/>
  <c r="AF14" i="9"/>
  <c r="AP24" i="9"/>
  <c r="AO24" i="9"/>
  <c r="S27" i="9"/>
  <c r="F41" i="9"/>
  <c r="V41" i="9"/>
  <c r="F48" i="9"/>
  <c r="W48" i="9"/>
  <c r="AQ21" i="9"/>
  <c r="AP31" i="9"/>
  <c r="AH10" i="8"/>
  <c r="J27" i="10"/>
  <c r="J27" i="9"/>
  <c r="N27" i="10"/>
  <c r="N27" i="9"/>
  <c r="R27" i="10"/>
  <c r="R27" i="9"/>
  <c r="V27" i="10"/>
  <c r="V27" i="9"/>
  <c r="Z27" i="9"/>
  <c r="Z27" i="10"/>
  <c r="AD27" i="10"/>
  <c r="AD27" i="9"/>
  <c r="AH32" i="9"/>
  <c r="AR32" i="9" s="1"/>
  <c r="AH32" i="10"/>
  <c r="M34" i="8"/>
  <c r="AC34" i="8"/>
  <c r="C34" i="8"/>
  <c r="C52" i="8" s="1"/>
  <c r="C37" i="10"/>
  <c r="G34" i="8"/>
  <c r="G37" i="10"/>
  <c r="K34" i="8"/>
  <c r="K37" i="10"/>
  <c r="O34" i="8"/>
  <c r="O37" i="10"/>
  <c r="S34" i="8"/>
  <c r="S37" i="10"/>
  <c r="W34" i="8"/>
  <c r="W37" i="10"/>
  <c r="AA34" i="8"/>
  <c r="AA37" i="10"/>
  <c r="AE34" i="8"/>
  <c r="AE37" i="10"/>
  <c r="D41" i="10"/>
  <c r="D41" i="9"/>
  <c r="H41" i="10"/>
  <c r="H41" i="9"/>
  <c r="L41" i="10"/>
  <c r="L41" i="9"/>
  <c r="P41" i="10"/>
  <c r="P41" i="9"/>
  <c r="T41" i="10"/>
  <c r="T41" i="9"/>
  <c r="X41" i="10"/>
  <c r="X41" i="9"/>
  <c r="AB41" i="10"/>
  <c r="AB41" i="9"/>
  <c r="AF41" i="10"/>
  <c r="AF41" i="9"/>
  <c r="E48" i="10"/>
  <c r="E48" i="9"/>
  <c r="I48" i="10"/>
  <c r="I48" i="9"/>
  <c r="M48" i="10"/>
  <c r="M48" i="9"/>
  <c r="Q48" i="10"/>
  <c r="Q48" i="9"/>
  <c r="U48" i="10"/>
  <c r="U48" i="9"/>
  <c r="Y48" i="10"/>
  <c r="Y48" i="9"/>
  <c r="AC48" i="10"/>
  <c r="AC48" i="9"/>
  <c r="AG48" i="10"/>
  <c r="AG48" i="9"/>
  <c r="G14" i="8"/>
  <c r="G8" i="10"/>
  <c r="AH19" i="8"/>
  <c r="K19" i="10"/>
  <c r="G8" i="9"/>
  <c r="K8" i="9"/>
  <c r="D14" i="9"/>
  <c r="H14" i="9"/>
  <c r="N14" i="9"/>
  <c r="V14" i="9"/>
  <c r="Z14" i="9"/>
  <c r="AD14" i="9"/>
  <c r="C18" i="9"/>
  <c r="G18" i="9"/>
  <c r="O18" i="9"/>
  <c r="S18" i="9"/>
  <c r="W18" i="9"/>
  <c r="AA18" i="9"/>
  <c r="AE18" i="9"/>
  <c r="K19" i="9"/>
  <c r="F27" i="9"/>
  <c r="O27" i="9"/>
  <c r="W27" i="9"/>
  <c r="AF27" i="9"/>
  <c r="AH33" i="9"/>
  <c r="AH35" i="9"/>
  <c r="AH36" i="9"/>
  <c r="J37" i="9"/>
  <c r="R37" i="9"/>
  <c r="Z37" i="9"/>
  <c r="AO38" i="9"/>
  <c r="AR38" i="9"/>
  <c r="AO39" i="9"/>
  <c r="AR39" i="9"/>
  <c r="AO40" i="9"/>
  <c r="AR40" i="9"/>
  <c r="J41" i="9"/>
  <c r="R41" i="9"/>
  <c r="Z41" i="9"/>
  <c r="AH42" i="9"/>
  <c r="AH43" i="9"/>
  <c r="AH44" i="9"/>
  <c r="J45" i="9"/>
  <c r="R45" i="9"/>
  <c r="Z45" i="9"/>
  <c r="AH46" i="9"/>
  <c r="AH47" i="9"/>
  <c r="J48" i="9"/>
  <c r="S48" i="9"/>
  <c r="AA48" i="9"/>
  <c r="AQ24" i="9"/>
  <c r="AP28" i="9"/>
  <c r="AP30" i="9"/>
  <c r="AP39" i="9"/>
  <c r="AP51" i="9"/>
  <c r="K14" i="10"/>
  <c r="K48" i="9"/>
  <c r="K48" i="10"/>
  <c r="AH50" i="9"/>
  <c r="AO50" i="9" s="1"/>
  <c r="AH50" i="10"/>
  <c r="AR50" i="9"/>
  <c r="AO32" i="9"/>
  <c r="AH9" i="8"/>
  <c r="R14" i="8"/>
  <c r="N52" i="8"/>
  <c r="V52" i="8"/>
  <c r="Z52" i="8"/>
  <c r="AD52" i="8"/>
  <c r="AH13" i="8"/>
  <c r="AH13" i="10" s="1"/>
  <c r="F52" i="8"/>
  <c r="J52" i="8"/>
  <c r="K18" i="8"/>
  <c r="AH8" i="8"/>
  <c r="U52" i="8"/>
  <c r="G52" i="8"/>
  <c r="O52" i="8"/>
  <c r="W52" i="8"/>
  <c r="I52" i="8"/>
  <c r="AH48" i="8"/>
  <c r="S52" i="8"/>
  <c r="E52" i="8"/>
  <c r="AH45" i="8"/>
  <c r="AG52" i="8"/>
  <c r="AE52" i="8"/>
  <c r="AH41" i="8"/>
  <c r="AH37" i="8"/>
  <c r="Q52" i="8"/>
  <c r="Y52" i="8"/>
  <c r="AH27" i="8"/>
  <c r="M52" i="8"/>
  <c r="H52" i="8"/>
  <c r="P52" i="8"/>
  <c r="T52" i="8"/>
  <c r="X52" i="8"/>
  <c r="AB52" i="8"/>
  <c r="D34" i="8"/>
  <c r="R52" i="10" l="1"/>
  <c r="R52" i="9"/>
  <c r="C54" i="8"/>
  <c r="C52" i="10"/>
  <c r="C52" i="9"/>
  <c r="AF52" i="10"/>
  <c r="AF52" i="9"/>
  <c r="H52" i="10"/>
  <c r="H52" i="9"/>
  <c r="AE52" i="10"/>
  <c r="AE52" i="9"/>
  <c r="W52" i="10"/>
  <c r="W52" i="9"/>
  <c r="J52" i="10"/>
  <c r="J52" i="9"/>
  <c r="R14" i="10"/>
  <c r="R14" i="9"/>
  <c r="AO43" i="9"/>
  <c r="AR43" i="9"/>
  <c r="AP43" i="9"/>
  <c r="AQ43" i="9"/>
  <c r="AO33" i="9"/>
  <c r="AR33" i="9"/>
  <c r="AP33" i="9"/>
  <c r="AQ33" i="9"/>
  <c r="G14" i="10"/>
  <c r="G14" i="9"/>
  <c r="K34" i="10"/>
  <c r="K34" i="9"/>
  <c r="X34" i="10"/>
  <c r="X34" i="9"/>
  <c r="AH7" i="10"/>
  <c r="AH7" i="9"/>
  <c r="AP20" i="9"/>
  <c r="AO20" i="9"/>
  <c r="AQ20" i="9"/>
  <c r="AR20" i="9"/>
  <c r="T52" i="10"/>
  <c r="T52" i="9"/>
  <c r="AG52" i="10"/>
  <c r="AG52" i="9"/>
  <c r="O52" i="10"/>
  <c r="O52" i="9"/>
  <c r="V52" i="10"/>
  <c r="V52" i="9"/>
  <c r="AP32" i="9"/>
  <c r="Z34" i="10"/>
  <c r="Z34" i="9"/>
  <c r="J34" i="10"/>
  <c r="J34" i="9"/>
  <c r="L34" i="10"/>
  <c r="L34" i="9"/>
  <c r="M52" i="10"/>
  <c r="M52" i="9"/>
  <c r="AH45" i="10"/>
  <c r="AH45" i="9"/>
  <c r="G52" i="9"/>
  <c r="G52" i="10"/>
  <c r="AQ50" i="9"/>
  <c r="AO47" i="9"/>
  <c r="AR47" i="9"/>
  <c r="AP47" i="9"/>
  <c r="AQ47" i="9"/>
  <c r="AO36" i="9"/>
  <c r="AR36" i="9"/>
  <c r="AP36" i="9"/>
  <c r="AQ36" i="9"/>
  <c r="AH19" i="10"/>
  <c r="AH19" i="9"/>
  <c r="AE34" i="10"/>
  <c r="AE34" i="9"/>
  <c r="W34" i="10"/>
  <c r="W34" i="9"/>
  <c r="O34" i="10"/>
  <c r="O34" i="9"/>
  <c r="G34" i="10"/>
  <c r="G34" i="9"/>
  <c r="M34" i="10"/>
  <c r="M34" i="9"/>
  <c r="AO29" i="9"/>
  <c r="AR29" i="9"/>
  <c r="AP29" i="9"/>
  <c r="AQ29" i="9"/>
  <c r="AG18" i="10"/>
  <c r="AG18" i="9"/>
  <c r="H34" i="10"/>
  <c r="H34" i="9"/>
  <c r="AP23" i="9"/>
  <c r="AO23" i="9"/>
  <c r="AQ23" i="9"/>
  <c r="AR23" i="9"/>
  <c r="T14" i="10"/>
  <c r="T14" i="9"/>
  <c r="T34" i="10"/>
  <c r="T34" i="9"/>
  <c r="X52" i="10"/>
  <c r="X52" i="9"/>
  <c r="Y52" i="10"/>
  <c r="Y52" i="9"/>
  <c r="S52" i="10"/>
  <c r="S52" i="9"/>
  <c r="U52" i="10"/>
  <c r="U52" i="9"/>
  <c r="Z52" i="9"/>
  <c r="Z52" i="10"/>
  <c r="AA34" i="10"/>
  <c r="AA34" i="9"/>
  <c r="S34" i="10"/>
  <c r="S34" i="9"/>
  <c r="C34" i="10"/>
  <c r="C34" i="9"/>
  <c r="AH26" i="10"/>
  <c r="AH26" i="9"/>
  <c r="AH34" i="8"/>
  <c r="D34" i="10"/>
  <c r="D34" i="9"/>
  <c r="AH14" i="8"/>
  <c r="Q52" i="10"/>
  <c r="Q52" i="9"/>
  <c r="AH8" i="10"/>
  <c r="AH8" i="9"/>
  <c r="F52" i="10"/>
  <c r="F52" i="9"/>
  <c r="AH9" i="10"/>
  <c r="AH9" i="9"/>
  <c r="AP50" i="9"/>
  <c r="AO42" i="9"/>
  <c r="AR42" i="9"/>
  <c r="AP42" i="9"/>
  <c r="AQ42" i="9"/>
  <c r="AC34" i="10"/>
  <c r="AC34" i="9"/>
  <c r="AH10" i="10"/>
  <c r="AH10" i="9"/>
  <c r="AO49" i="9"/>
  <c r="AR49" i="9"/>
  <c r="AP49" i="9"/>
  <c r="AQ49" i="9"/>
  <c r="AF34" i="10"/>
  <c r="AF34" i="9"/>
  <c r="J14" i="10"/>
  <c r="J14" i="9"/>
  <c r="R34" i="10"/>
  <c r="R34" i="9"/>
  <c r="P52" i="10"/>
  <c r="P52" i="9"/>
  <c r="AH37" i="10"/>
  <c r="AH37" i="9"/>
  <c r="I52" i="10"/>
  <c r="I52" i="9"/>
  <c r="AQ32" i="9"/>
  <c r="AB52" i="10"/>
  <c r="AB52" i="9"/>
  <c r="L52" i="8"/>
  <c r="AH27" i="9"/>
  <c r="AQ27" i="9" s="1"/>
  <c r="AH27" i="10"/>
  <c r="AH41" i="10"/>
  <c r="AH41" i="9"/>
  <c r="E52" i="10"/>
  <c r="E52" i="9"/>
  <c r="AA52" i="8"/>
  <c r="AC52" i="8"/>
  <c r="K52" i="8"/>
  <c r="K18" i="10"/>
  <c r="K18" i="9"/>
  <c r="AD52" i="10"/>
  <c r="AD52" i="9"/>
  <c r="N52" i="10"/>
  <c r="N52" i="9"/>
  <c r="AO46" i="9"/>
  <c r="AR46" i="9"/>
  <c r="AP46" i="9"/>
  <c r="AQ46" i="9"/>
  <c r="AO44" i="9"/>
  <c r="AR44" i="9"/>
  <c r="AP44" i="9"/>
  <c r="AQ44" i="9"/>
  <c r="AO35" i="9"/>
  <c r="AR35" i="9"/>
  <c r="AP35" i="9"/>
  <c r="AQ35" i="9"/>
  <c r="P34" i="10"/>
  <c r="P34" i="9"/>
  <c r="X14" i="10"/>
  <c r="X14" i="9"/>
  <c r="AD34" i="10"/>
  <c r="AD34" i="9"/>
  <c r="V34" i="10"/>
  <c r="V34" i="9"/>
  <c r="N34" i="10"/>
  <c r="N34" i="9"/>
  <c r="F34" i="10"/>
  <c r="F34" i="9"/>
  <c r="AP22" i="9"/>
  <c r="AO22" i="9"/>
  <c r="AQ22" i="9"/>
  <c r="AR22" i="9"/>
  <c r="AH11" i="10"/>
  <c r="AH11" i="9"/>
  <c r="AB34" i="10"/>
  <c r="AB34" i="9"/>
  <c r="AH13" i="9"/>
  <c r="K52" i="9"/>
  <c r="K52" i="10"/>
  <c r="AH14" i="9"/>
  <c r="AH48" i="9"/>
  <c r="AR48" i="9" s="1"/>
  <c r="AH48" i="10"/>
  <c r="AR27" i="9"/>
  <c r="AO27" i="9"/>
  <c r="AH18" i="8"/>
  <c r="D52" i="8"/>
  <c r="AH18" i="10" l="1"/>
  <c r="AH18" i="9"/>
  <c r="AO45" i="9"/>
  <c r="AR45" i="9"/>
  <c r="AP45" i="9"/>
  <c r="AQ45" i="9"/>
  <c r="C54" i="10"/>
  <c r="C54" i="9"/>
  <c r="AP27" i="9"/>
  <c r="AC52" i="10"/>
  <c r="AC52" i="9"/>
  <c r="AO41" i="9"/>
  <c r="AR41" i="9"/>
  <c r="AP41" i="9"/>
  <c r="AQ41" i="9"/>
  <c r="L52" i="9"/>
  <c r="L52" i="10"/>
  <c r="AH34" i="10"/>
  <c r="AH34" i="9"/>
  <c r="AO37" i="9"/>
  <c r="AR37" i="9"/>
  <c r="AP37" i="9"/>
  <c r="AQ37" i="9"/>
  <c r="AH14" i="10"/>
  <c r="AJ8" i="10" s="1"/>
  <c r="D54" i="8"/>
  <c r="D52" i="10"/>
  <c r="D52" i="9"/>
  <c r="AH52" i="8"/>
  <c r="AH52" i="9" s="1"/>
  <c r="AA52" i="10"/>
  <c r="AA52" i="9"/>
  <c r="AQ26" i="9"/>
  <c r="AR26" i="9"/>
  <c r="AO26" i="9"/>
  <c r="AP26" i="9"/>
  <c r="AP19" i="9"/>
  <c r="AO19" i="9"/>
  <c r="AR19" i="9"/>
  <c r="AQ19" i="9"/>
  <c r="AP48" i="9"/>
  <c r="AQ48" i="9"/>
  <c r="AJ7" i="10"/>
  <c r="AH52" i="10"/>
  <c r="AO48" i="9"/>
  <c r="AJ12" i="10" l="1"/>
  <c r="AJ10" i="10"/>
  <c r="AJ11" i="10"/>
  <c r="AO34" i="9"/>
  <c r="AR34" i="9"/>
  <c r="AR18" i="9" s="1"/>
  <c r="AP34" i="9"/>
  <c r="AP18" i="9" s="1"/>
  <c r="AQ34" i="9"/>
  <c r="AQ18" i="9" s="1"/>
  <c r="AO18" i="9"/>
  <c r="AJ9" i="10"/>
  <c r="E5" i="8"/>
  <c r="D54" i="10"/>
  <c r="D54" i="9"/>
  <c r="AJ19" i="10"/>
  <c r="AJ23" i="10"/>
  <c r="AJ27" i="10"/>
  <c r="AJ31" i="10"/>
  <c r="AJ35" i="10"/>
  <c r="AJ39" i="10"/>
  <c r="AJ43" i="10"/>
  <c r="AJ47" i="10"/>
  <c r="AJ51" i="10"/>
  <c r="AJ20" i="10"/>
  <c r="AJ24" i="10"/>
  <c r="AJ28" i="10"/>
  <c r="AJ32" i="10"/>
  <c r="AJ36" i="10"/>
  <c r="AJ40" i="10"/>
  <c r="AJ44" i="10"/>
  <c r="AJ18" i="10"/>
  <c r="AJ26" i="10"/>
  <c r="AJ34" i="10"/>
  <c r="AJ42" i="10"/>
  <c r="AJ21" i="10"/>
  <c r="AJ25" i="10"/>
  <c r="AJ29" i="10"/>
  <c r="AJ33" i="10"/>
  <c r="AJ37" i="10"/>
  <c r="AJ41" i="10"/>
  <c r="AJ45" i="10"/>
  <c r="AJ49" i="10"/>
  <c r="AJ22" i="10"/>
  <c r="AJ30" i="10"/>
  <c r="AJ38" i="10"/>
  <c r="AJ46" i="10"/>
  <c r="AJ50" i="10"/>
  <c r="AJ48" i="10"/>
  <c r="Y18" i="5"/>
  <c r="G18" i="5"/>
  <c r="R18" i="5"/>
  <c r="U18" i="5"/>
  <c r="X18" i="5"/>
  <c r="D18" i="5"/>
  <c r="E18" i="5"/>
  <c r="F18" i="5"/>
  <c r="H18" i="5"/>
  <c r="I18" i="5"/>
  <c r="J18" i="5"/>
  <c r="L18" i="5"/>
  <c r="M18" i="5"/>
  <c r="N18" i="5"/>
  <c r="O18" i="5"/>
  <c r="P18" i="5"/>
  <c r="Q18" i="5"/>
  <c r="S18" i="5"/>
  <c r="T18" i="5"/>
  <c r="V18" i="5"/>
  <c r="W18" i="5"/>
  <c r="Z18" i="5"/>
  <c r="AA18" i="5"/>
  <c r="AC18" i="5"/>
  <c r="AD18" i="5"/>
  <c r="AF18" i="5"/>
  <c r="AG18" i="5"/>
  <c r="C18" i="5"/>
  <c r="AH25" i="5"/>
  <c r="AB18" i="5"/>
  <c r="AH23" i="5"/>
  <c r="AH15" i="5"/>
  <c r="AH16" i="5"/>
  <c r="AH17" i="5"/>
  <c r="AH19" i="5"/>
  <c r="AH20" i="5"/>
  <c r="AH21" i="5"/>
  <c r="AH22" i="5"/>
  <c r="AH24" i="5"/>
  <c r="AH28" i="5"/>
  <c r="AH29" i="5"/>
  <c r="AH30" i="5"/>
  <c r="AH31" i="5"/>
  <c r="AH32" i="5"/>
  <c r="AH33" i="5"/>
  <c r="AH35" i="5"/>
  <c r="AH36" i="5"/>
  <c r="AH37" i="5"/>
  <c r="AH42" i="5"/>
  <c r="AH43" i="5"/>
  <c r="AH44" i="5"/>
  <c r="AH46" i="5"/>
  <c r="AH47" i="5"/>
  <c r="AH49" i="5"/>
  <c r="AH50" i="5"/>
  <c r="AH51" i="5"/>
  <c r="AH8" i="5"/>
  <c r="AH9" i="5"/>
  <c r="AH10" i="5"/>
  <c r="AH13" i="5"/>
  <c r="AH7" i="5"/>
  <c r="D27" i="5"/>
  <c r="E27" i="5"/>
  <c r="F27" i="5"/>
  <c r="G27" i="5"/>
  <c r="H27" i="5"/>
  <c r="I27" i="5"/>
  <c r="J27" i="5"/>
  <c r="L27" i="5"/>
  <c r="M27" i="5"/>
  <c r="N27" i="5"/>
  <c r="O27" i="5"/>
  <c r="P27" i="5"/>
  <c r="V27" i="5"/>
  <c r="W27" i="5"/>
  <c r="X27" i="5"/>
  <c r="Y27" i="5"/>
  <c r="Z27" i="5"/>
  <c r="AA27" i="5"/>
  <c r="AB27" i="5"/>
  <c r="AC27" i="5"/>
  <c r="AD27" i="5"/>
  <c r="AE27" i="5"/>
  <c r="AF27" i="5"/>
  <c r="AG27" i="5"/>
  <c r="D34" i="5"/>
  <c r="E34" i="5"/>
  <c r="F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E54" i="8" l="1"/>
  <c r="E5" i="10"/>
  <c r="E5" i="9"/>
  <c r="K18" i="5"/>
  <c r="K52" i="5" s="1"/>
  <c r="AE18" i="5"/>
  <c r="AA52" i="5"/>
  <c r="AH45" i="5"/>
  <c r="AH48" i="5"/>
  <c r="O52" i="5"/>
  <c r="W52" i="5"/>
  <c r="AH41" i="5"/>
  <c r="AH34" i="5"/>
  <c r="N52" i="5"/>
  <c r="S52" i="5"/>
  <c r="AH27" i="5"/>
  <c r="M52" i="5"/>
  <c r="AH14" i="5"/>
  <c r="AE52" i="5"/>
  <c r="AF52" i="5"/>
  <c r="AD52" i="5"/>
  <c r="X52" i="5"/>
  <c r="AG52" i="5"/>
  <c r="Z52" i="5"/>
  <c r="Y52" i="5"/>
  <c r="AC52" i="5"/>
  <c r="AB52" i="5"/>
  <c r="R52" i="5"/>
  <c r="V52" i="5"/>
  <c r="Q52" i="5"/>
  <c r="T52" i="5"/>
  <c r="U52" i="5"/>
  <c r="P52" i="5"/>
  <c r="G52" i="5"/>
  <c r="I52" i="5"/>
  <c r="H52" i="5"/>
  <c r="L52" i="5"/>
  <c r="F52" i="5"/>
  <c r="D52" i="5"/>
  <c r="J52" i="5"/>
  <c r="E52" i="5"/>
  <c r="E56" i="5"/>
  <c r="C48" i="5"/>
  <c r="C45" i="5"/>
  <c r="C41" i="5"/>
  <c r="C27" i="5"/>
  <c r="C14" i="5"/>
  <c r="F5" i="8" l="1"/>
  <c r="E54" i="10"/>
  <c r="E54" i="9"/>
  <c r="AH18" i="5"/>
  <c r="AH52" i="5" s="1"/>
  <c r="D54" i="5"/>
  <c r="E5" i="5" s="1"/>
  <c r="E54" i="5" s="1"/>
  <c r="F5" i="5" s="1"/>
  <c r="C52" i="5"/>
  <c r="F54" i="8" l="1"/>
  <c r="F5" i="10"/>
  <c r="F5" i="9"/>
  <c r="F54" i="5"/>
  <c r="G5" i="5" s="1"/>
  <c r="C54" i="5"/>
  <c r="G5" i="8" l="1"/>
  <c r="F54" i="10"/>
  <c r="F54" i="9"/>
  <c r="G54" i="5"/>
  <c r="H5" i="5" s="1"/>
  <c r="H54" i="5" s="1"/>
  <c r="I5" i="5" s="1"/>
  <c r="I54" i="5" s="1"/>
  <c r="G54" i="8" l="1"/>
  <c r="G5" i="10"/>
  <c r="G5" i="9"/>
  <c r="J5" i="5"/>
  <c r="J54" i="5" s="1"/>
  <c r="G54" i="10" l="1"/>
  <c r="H5" i="8"/>
  <c r="G54" i="9"/>
  <c r="K5" i="5"/>
  <c r="K54" i="5" s="1"/>
  <c r="H5" i="10" l="1"/>
  <c r="H5" i="9"/>
  <c r="H54" i="8"/>
  <c r="L5" i="5"/>
  <c r="L54" i="5" s="1"/>
  <c r="H54" i="10" l="1"/>
  <c r="H54" i="9"/>
  <c r="I5" i="8"/>
  <c r="M5" i="5"/>
  <c r="M54" i="5" s="1"/>
  <c r="I5" i="10" l="1"/>
  <c r="I54" i="8"/>
  <c r="I5" i="9"/>
  <c r="N5" i="5"/>
  <c r="N54" i="5" s="1"/>
  <c r="I54" i="10" l="1"/>
  <c r="I54" i="9"/>
  <c r="J5" i="8"/>
  <c r="O5" i="5"/>
  <c r="O54" i="5" s="1"/>
  <c r="J5" i="10" l="1"/>
  <c r="J5" i="9"/>
  <c r="J54" i="8"/>
  <c r="P5" i="5"/>
  <c r="P54" i="5" s="1"/>
  <c r="J54" i="10" l="1"/>
  <c r="J54" i="9"/>
  <c r="K5" i="8"/>
  <c r="Q5" i="5"/>
  <c r="Q54" i="5" s="1"/>
  <c r="K5" i="10" l="1"/>
  <c r="K5" i="9"/>
  <c r="K54" i="8"/>
  <c r="R5" i="5"/>
  <c r="R54" i="5" s="1"/>
  <c r="K54" i="10" l="1"/>
  <c r="K54" i="9"/>
  <c r="L5" i="8"/>
  <c r="S5" i="5"/>
  <c r="S54" i="5" s="1"/>
  <c r="L5" i="10" l="1"/>
  <c r="L5" i="9"/>
  <c r="L54" i="8"/>
  <c r="T5" i="5"/>
  <c r="T54" i="5" s="1"/>
  <c r="L54" i="10" l="1"/>
  <c r="L54" i="9"/>
  <c r="M5" i="8"/>
  <c r="U5" i="5"/>
  <c r="U54" i="5" s="1"/>
  <c r="M5" i="10" l="1"/>
  <c r="M5" i="9"/>
  <c r="M54" i="8"/>
  <c r="V5" i="5"/>
  <c r="V54" i="5" s="1"/>
  <c r="M54" i="10" l="1"/>
  <c r="M54" i="9"/>
  <c r="N5" i="8"/>
  <c r="W5" i="5"/>
  <c r="W54" i="5" s="1"/>
  <c r="N5" i="10" l="1"/>
  <c r="N5" i="9"/>
  <c r="N54" i="8"/>
  <c r="X5" i="5"/>
  <c r="X54" i="5" s="1"/>
  <c r="N54" i="10" l="1"/>
  <c r="N54" i="9"/>
  <c r="O5" i="8"/>
  <c r="Y5" i="5"/>
  <c r="Y54" i="5" s="1"/>
  <c r="O5" i="10" l="1"/>
  <c r="O5" i="9"/>
  <c r="O54" i="8"/>
  <c r="Z5" i="5"/>
  <c r="Z54" i="5" s="1"/>
  <c r="O54" i="10" l="1"/>
  <c r="O54" i="9"/>
  <c r="P5" i="8"/>
  <c r="AA5" i="5"/>
  <c r="AA54" i="5" s="1"/>
  <c r="P5" i="10" l="1"/>
  <c r="P5" i="9"/>
  <c r="P54" i="8"/>
  <c r="AB5" i="5"/>
  <c r="AB54" i="5" s="1"/>
  <c r="P54" i="10" l="1"/>
  <c r="P54" i="9"/>
  <c r="Q5" i="8"/>
  <c r="AC5" i="5"/>
  <c r="AC54" i="5" s="1"/>
  <c r="Q5" i="10" l="1"/>
  <c r="Q5" i="9"/>
  <c r="Q54" i="8"/>
  <c r="AD5" i="5"/>
  <c r="AD54" i="5" s="1"/>
  <c r="Q54" i="10" l="1"/>
  <c r="Q54" i="9"/>
  <c r="R5" i="8"/>
  <c r="AE5" i="5"/>
  <c r="AE54" i="5" s="1"/>
  <c r="R5" i="10" l="1"/>
  <c r="R5" i="9"/>
  <c r="R54" i="8"/>
  <c r="AF5" i="5"/>
  <c r="AF54" i="5" s="1"/>
  <c r="R54" i="10" l="1"/>
  <c r="R54" i="9"/>
  <c r="S5" i="8"/>
  <c r="AG5" i="5"/>
  <c r="AG54" i="5" s="1"/>
  <c r="S5" i="10" l="1"/>
  <c r="S5" i="9"/>
  <c r="S54" i="8"/>
  <c r="AH5" i="5"/>
  <c r="S54" i="10" l="1"/>
  <c r="S54" i="9"/>
  <c r="T5" i="8"/>
  <c r="T5" i="10" l="1"/>
  <c r="T5" i="9"/>
  <c r="T54" i="8"/>
  <c r="T54" i="10" l="1"/>
  <c r="T54" i="9"/>
  <c r="U5" i="8"/>
  <c r="U5" i="10" l="1"/>
  <c r="U5" i="9"/>
  <c r="U54" i="8"/>
  <c r="U54" i="10" l="1"/>
  <c r="U54" i="9"/>
  <c r="V5" i="8"/>
  <c r="V5" i="10" l="1"/>
  <c r="V5" i="9"/>
  <c r="V54" i="8"/>
  <c r="V54" i="10" l="1"/>
  <c r="V54" i="9"/>
  <c r="W5" i="8"/>
  <c r="W5" i="10" l="1"/>
  <c r="W5" i="9"/>
  <c r="W54" i="8"/>
  <c r="W54" i="10" l="1"/>
  <c r="W54" i="9"/>
  <c r="X5" i="8"/>
  <c r="X5" i="10" l="1"/>
  <c r="X54" i="8"/>
  <c r="X5" i="9"/>
  <c r="X54" i="10" l="1"/>
  <c r="X54" i="9"/>
  <c r="Y5" i="8"/>
  <c r="Y5" i="10" l="1"/>
  <c r="Y5" i="9"/>
  <c r="Y54" i="8"/>
  <c r="Y54" i="10" l="1"/>
  <c r="Z5" i="8"/>
  <c r="Y54" i="9"/>
  <c r="Z5" i="10" l="1"/>
  <c r="Z54" i="8"/>
  <c r="Z5" i="9"/>
  <c r="Z54" i="10" l="1"/>
  <c r="AA5" i="8"/>
  <c r="Z54" i="9"/>
  <c r="AA5" i="10" l="1"/>
  <c r="AA54" i="8"/>
  <c r="AA5" i="9"/>
  <c r="AA54" i="10" l="1"/>
  <c r="AB5" i="8"/>
  <c r="AA54" i="9"/>
  <c r="AB5" i="10" l="1"/>
  <c r="AB54" i="8"/>
  <c r="AB5" i="9"/>
  <c r="AB54" i="10" l="1"/>
  <c r="AC5" i="8"/>
  <c r="AB54" i="9"/>
  <c r="AC5" i="10" l="1"/>
  <c r="AC54" i="8"/>
  <c r="AC5" i="9"/>
  <c r="AC54" i="10" l="1"/>
  <c r="AD5" i="8"/>
  <c r="AC54" i="9"/>
  <c r="AD5" i="10" l="1"/>
  <c r="AD54" i="8"/>
  <c r="AD5" i="9"/>
  <c r="AD54" i="10" l="1"/>
  <c r="AE5" i="8"/>
  <c r="AD54" i="9"/>
  <c r="AE5" i="10" l="1"/>
  <c r="AE54" i="8"/>
  <c r="AE5" i="9"/>
  <c r="AE54" i="10" l="1"/>
  <c r="AF5" i="8"/>
  <c r="AE54" i="9"/>
  <c r="AF5" i="10" l="1"/>
  <c r="AF54" i="8"/>
  <c r="AF5" i="9"/>
  <c r="AF54" i="10" l="1"/>
  <c r="AG5" i="8"/>
  <c r="AF54" i="9"/>
  <c r="AG5" i="10" l="1"/>
  <c r="AG54" i="8"/>
  <c r="AG5" i="9"/>
  <c r="AG54" i="10" l="1"/>
  <c r="AH5" i="8"/>
  <c r="AG54" i="9"/>
  <c r="AH5" i="9" l="1"/>
  <c r="AH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35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LGPD CONSULTORIA</t>
        </r>
      </text>
    </comment>
    <comment ref="R37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MATERIAL GRAFICO</t>
        </r>
      </text>
    </comment>
    <comment ref="T37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SEGURO</t>
        </r>
      </text>
    </comment>
    <comment ref="D44" authorId="0" shapeId="0" xr:uid="{00000000-0006-0000-0100-000004000000}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XEROX</t>
        </r>
      </text>
    </comment>
  </commentList>
</comments>
</file>

<file path=xl/sharedStrings.xml><?xml version="1.0" encoding="utf-8"?>
<sst xmlns="http://schemas.openxmlformats.org/spreadsheetml/2006/main" count="275" uniqueCount="122">
  <si>
    <t>RECEITAS</t>
  </si>
  <si>
    <t>TOTAL DE RECEITAS</t>
  </si>
  <si>
    <t>DESPESAS/CUSTOS</t>
  </si>
  <si>
    <t>ALUGUEL</t>
  </si>
  <si>
    <t>LUZ</t>
  </si>
  <si>
    <t>SALARIOS</t>
  </si>
  <si>
    <t>DESPESAS FINANCEIRAS</t>
  </si>
  <si>
    <t>TOTAL DE DESPESAS/CUSTOS</t>
  </si>
  <si>
    <t>VENDAS COMERCIAIS</t>
  </si>
  <si>
    <t>ALUGUEIS RESIDENCIAIS</t>
  </si>
  <si>
    <t>VENDAS RESIDENCIAIS</t>
  </si>
  <si>
    <t>OUTROS</t>
  </si>
  <si>
    <t>DESPESAS OPERACIONAIS</t>
  </si>
  <si>
    <t xml:space="preserve">TAXAS BANCÁRIAS </t>
  </si>
  <si>
    <t xml:space="preserve">JUROS </t>
  </si>
  <si>
    <t>TAXAS COBRANÇA</t>
  </si>
  <si>
    <t>PLANTÃO</t>
  </si>
  <si>
    <t>COMBUSTIVEL</t>
  </si>
  <si>
    <t>DESPESAS DE PESSOAL</t>
  </si>
  <si>
    <t>GÁS</t>
  </si>
  <si>
    <t>CONTADOR</t>
  </si>
  <si>
    <t>ADVOGADO</t>
  </si>
  <si>
    <t>SERVIÇOS TERCEIRIZADOS</t>
  </si>
  <si>
    <t>DESPESAS DE SERVIÇOS</t>
  </si>
  <si>
    <t>FÉRIAS</t>
  </si>
  <si>
    <t>13º</t>
  </si>
  <si>
    <t>AVISO PRÉVIO</t>
  </si>
  <si>
    <t>TRIBUTOS</t>
  </si>
  <si>
    <t>VALES REFEIÇÃO/ALIMENTAÇÃO</t>
  </si>
  <si>
    <t>VALE TRANSPORTE</t>
  </si>
  <si>
    <t>MANUTENÇÃO DE IMOVEL</t>
  </si>
  <si>
    <t>DESPESAS NÃO OCUPACIONAIS</t>
  </si>
  <si>
    <t>MATERIAL DE MANUTENÇÃO</t>
  </si>
  <si>
    <t>DESPESAS DE TRIBUTOS E TAXAS</t>
  </si>
  <si>
    <t>IPTU</t>
  </si>
  <si>
    <t>ALUGUEIS COMERCIAIS</t>
  </si>
  <si>
    <t>DESPESAS OCUPACIONAIS</t>
  </si>
  <si>
    <t>TELEFONE/INTERNET</t>
  </si>
  <si>
    <t>EXTRAS</t>
  </si>
  <si>
    <t>OUTRAS TAXAS</t>
  </si>
  <si>
    <t>RESULTADO DO PERIODO</t>
  </si>
  <si>
    <t>SALDO INICIAL</t>
  </si>
  <si>
    <t xml:space="preserve">COMISSÃO DE VENDAS </t>
  </si>
  <si>
    <t>TOTAL</t>
  </si>
  <si>
    <t>EXERCICIO DE FLUXO DE CAIXA - IMOBILIÁRIA</t>
  </si>
  <si>
    <t>Vigilância</t>
  </si>
  <si>
    <t xml:space="preserve">Motoboy / Serviços de Entrega </t>
  </si>
  <si>
    <t>Manutenção de Software</t>
  </si>
  <si>
    <t>SERVIÇOS JURÍDICOS</t>
  </si>
  <si>
    <t>RESGATE DE APLICAÇÕES</t>
  </si>
  <si>
    <t>CAPITAL DE GIRO - BANCO</t>
  </si>
  <si>
    <t>CENTRO DE CUSTO</t>
  </si>
  <si>
    <t>DEPARATAMENTOS</t>
  </si>
  <si>
    <t>ADMINISTRATIVO</t>
  </si>
  <si>
    <t>FINANCEIRO</t>
  </si>
  <si>
    <t>COMERCIAL</t>
  </si>
  <si>
    <t>DIRETORIA</t>
  </si>
  <si>
    <r>
      <rPr>
        <b/>
        <sz val="11"/>
        <color theme="1"/>
        <rFont val="Calibri"/>
        <family val="2"/>
        <scheme val="minor"/>
      </rPr>
      <t xml:space="preserve">RELATÓRIO FINANCEIRO  MÊS JUNHO 2021  </t>
    </r>
    <r>
      <rPr>
        <sz val="11"/>
        <color theme="1"/>
        <rFont val="Calibri"/>
        <family val="2"/>
        <scheme val="minor"/>
      </rPr>
      <t xml:space="preserve">  Observamos que as receitas  referente as </t>
    </r>
    <r>
      <rPr>
        <b/>
        <sz val="11"/>
        <color theme="1"/>
        <rFont val="Calibri"/>
        <family val="2"/>
        <scheme val="minor"/>
      </rPr>
      <t>Vendas Residenciais</t>
    </r>
    <r>
      <rPr>
        <sz val="11"/>
        <color theme="1"/>
        <rFont val="Calibri"/>
        <family val="2"/>
        <scheme val="minor"/>
      </rPr>
      <t xml:space="preserve"> corresponde ao item mais significativo do total de receitas (46%)seguido das </t>
    </r>
    <r>
      <rPr>
        <b/>
        <sz val="11"/>
        <color theme="1"/>
        <rFont val="Calibri"/>
        <family val="2"/>
        <scheme val="minor"/>
      </rPr>
      <t>Vendas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Comerciais</t>
    </r>
    <r>
      <rPr>
        <sz val="11"/>
        <color theme="1"/>
        <rFont val="Calibri"/>
        <family val="2"/>
        <scheme val="minor"/>
      </rPr>
      <t xml:space="preserve"> (38%). Os Alugueis Comerciais representaram 11%  e os residenciais 1% do total das receitas. Os demais itens como Outros e  Resgate de Aplicações não tiveram representatividade durante este período.  Cabe ressaltar que foi necessário recorrer à utilização de </t>
    </r>
    <r>
      <rPr>
        <b/>
        <sz val="11"/>
        <color theme="1"/>
        <rFont val="Calibri"/>
        <family val="2"/>
        <scheme val="minor"/>
      </rPr>
      <t>Capital de Giro</t>
    </r>
    <r>
      <rPr>
        <sz val="11"/>
        <color theme="1"/>
        <rFont val="Calibri"/>
        <family val="2"/>
        <scheme val="minor"/>
      </rPr>
      <t xml:space="preserve"> representando 4% do total das receitas do mês.  </t>
    </r>
  </si>
  <si>
    <t xml:space="preserve">representando 4% do total das receitas do mês. </t>
  </si>
  <si>
    <t>EXERCÍCIO DE FLUXO DE CAIXA NA PRÁTICA</t>
  </si>
  <si>
    <t>Considerando que a Imobiliária Zeta durante o mês de junho apresentou a previsão de contas abaixo, com saldo inicial no dia 01/Jun de R$ 10.000,00.</t>
  </si>
  <si>
    <t>Sabemos que a empresa tem uma aplicação bancária de longo prazo (1 ano) no valor de R$ 220.000,00, com rendimento mensal de 1,4%. Esta aplicação possui data de resgate em dezembro de 2021. É possível fazer uma antecipação, porém os rendimentos serão perdidos e a remuneração ficará em 0,4% no total até a data do saque.</t>
  </si>
  <si>
    <t>Como a Imobiliária Zeta tem um bom histórico junto ao Banco X, possui um capital de giro disponível e pré-aprovado no valor de R$ 20.000,00. Porém a taxa de juros é de 2,38% ao mês.</t>
  </si>
  <si>
    <t>O Banco Z oferece a possibilidade de antecipação de valores a 4,5% ao mês.</t>
  </si>
  <si>
    <t>Receitas</t>
  </si>
  <si>
    <t>o dia 15 – 8% de R$ 11.500,00</t>
  </si>
  <si>
    <t>Despesas</t>
  </si>
  <si>
    <t>o Outras taxas Toda 4ª feira – R$ 90,00</t>
  </si>
  <si>
    <t>Após o lançamento de todas as contas realize as seguintes análises:</t>
  </si>
  <si>
    <t>1) 1ª semana de junho.</t>
  </si>
  <si>
    <t>Como está o meu caixa?</t>
  </si>
  <si>
    <t>Quebrou o ar condicionado do escritório, o conserto à vista no dia 04/Jun custa R$ 500,00 ou em 15 dias é R$ 550,00. Qual a melhor opção?</t>
  </si>
  <si>
    <t>2) 2ª semana de junho</t>
  </si>
  <si>
    <t>Quais ações posso realizar para que meu caixa fique positivo? Resgate de aplicação financeira, utilização de capital de giro ou antecipação de valores? Qual a melhor opção?</t>
  </si>
  <si>
    <t>3) Quais os cuidados que devemos ter com as movimentações?</t>
  </si>
  <si>
    <t>Alugueis Comerciais</t>
  </si>
  <si>
    <t>dia 05 - 8% de R$ 18.000,00</t>
  </si>
  <si>
    <t>dia 10 - 10% de R$ 12.000,00</t>
  </si>
  <si>
    <t>dia 15 – 5% de R$ 3.000,00</t>
  </si>
  <si>
    <t>Alugueis Residenciais</t>
  </si>
  <si>
    <t>Vendas Comerciais</t>
  </si>
  <si>
    <t>Vendas Residenciais</t>
  </si>
  <si>
    <t>Outros</t>
  </si>
  <si>
    <t>Dia 20 (1ª parcela de 02) – 5% de R$ 145.000,00</t>
  </si>
  <si>
    <t>Dia 17 (3ª parcela de 03) – 6% R$ 600.000,00</t>
  </si>
  <si>
    <t>Receita extraordinária/atrasados – Dia 20 - 2% R$ 73.000,00</t>
  </si>
  <si>
    <t>Dia 05 (01ª parcela de 02) - 5% R$ 352.000,00</t>
  </si>
  <si>
    <t>Dia 15 (02 parcela de 02) - 5% de R$175.000,00</t>
  </si>
  <si>
    <t>dia 12 – 6% de 1.200,00</t>
  </si>
  <si>
    <t>dia 08 – 3% de R$ 2.500,00</t>
  </si>
  <si>
    <t>dia 04 – 5% de R$ 5.000,00</t>
  </si>
  <si>
    <t>Despesas com Pessoal</t>
  </si>
  <si>
    <t>Salários (5º dia útil) – R$ 17.183,50</t>
  </si>
  <si>
    <t>Férias – Dia 30 – R$ 1.700,00</t>
  </si>
  <si>
    <t>Tributos – Dia 08 - R$ 2.577,00</t>
  </si>
  <si>
    <t>Vale Refeição/Alimentação – Dia 25 - R$ 600,00</t>
  </si>
  <si>
    <t>Vale Transporte –Dia 30 R$ 320,00</t>
  </si>
  <si>
    <t>Comissão de Vendas (5º Dia útil) – 1% das parcelas recebidas vendas comerciais e residenciais (Parcela da venda do Dia 20 (1ª parcela de 02) – 5% de R$ 145.000,00 - não entra no cálculo, incide no mês que vem)</t>
  </si>
  <si>
    <t>Despesas Ocupacionais</t>
  </si>
  <si>
    <t>Aluguel – Dia 10 – R$ 3.200,00</t>
  </si>
  <si>
    <t xml:space="preserve"> Luz – Dia 15 – R$ 1.200,00</t>
  </si>
  <si>
    <t>Tel/Internet – Dia 15 – R$ 800,00</t>
  </si>
  <si>
    <t>Gás – Dia 17 – R$ 120,00</t>
  </si>
  <si>
    <t>Manutenção Imóvel – Dia 20 – R$ 270,00</t>
  </si>
  <si>
    <t>Material de Manutenção – Dia 10 – R$ 50,00 Dia 22 – R$ 100,00</t>
  </si>
  <si>
    <t>Despesas de Serviços</t>
  </si>
  <si>
    <t>Vigilância Dia 20 - R$ 190,00</t>
  </si>
  <si>
    <t>Motoboy/Serviços de Entrega – Dia 20 – R$ 160,00</t>
  </si>
  <si>
    <t>Manutenção de Software Dia 10 - R$ 680,00</t>
  </si>
  <si>
    <t>Despesas não Ocupacionais</t>
  </si>
  <si>
    <t>Despesas de Tributos e Taxas</t>
  </si>
  <si>
    <t xml:space="preserve"> Despesas Financeiras</t>
  </si>
  <si>
    <t>Taxas Bancárias - Dia 26 – R$ 80,00</t>
  </si>
  <si>
    <t xml:space="preserve"> Juros – Dia 16 – R$ 30,40</t>
  </si>
  <si>
    <t>Taxas de Cobrança – Dia 25 – R$ 159,00</t>
  </si>
  <si>
    <t>IPTU – Dia 13 – R$ 140,00</t>
  </si>
  <si>
    <t>Extras – Todos os Dias 15 e 30 – R$ 120,00</t>
  </si>
  <si>
    <t>Combustível – Toda 2ª feira – R$ 50,00</t>
  </si>
  <si>
    <t>Plantão – Toda 2ª feira – R$ 600,00</t>
  </si>
  <si>
    <t>Serviços jurídicos Dia 12 – R$1.100,00</t>
  </si>
  <si>
    <t>Serviços de Contabilidade Dia 12 – R$ 1.100,00</t>
  </si>
  <si>
    <t>Serviços Terceirizados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</si>
</sst>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* #,##0.00_-;\-&quot;R$&quot;* #,##0.00_-;_-&quot;R$&quot;* &quot;-&quot;??_-;_-@_-"/>
    <numFmt numFmtId="164" formatCode="#,##0.00_ ;[Red]\-#,##0.00\ "/>
    <numFmt numFmtId="165" formatCode="d/m;@"/>
    <numFmt numFmtId="166" formatCode="_-[$R$-416]\ * #,##0.00_-;\-[$R$-416]\ * #,##0.00_-;_-[$R$-416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indexed="64"/>
      </right>
      <top/>
      <bottom style="dashed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164" fontId="7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164" fontId="9" fillId="2" borderId="0" xfId="0" applyNumberFormat="1" applyFont="1" applyFill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2" xfId="0" applyNumberFormat="1" applyFont="1" applyBorder="1"/>
    <xf numFmtId="164" fontId="2" fillId="0" borderId="2" xfId="0" applyNumberFormat="1" applyFont="1" applyBorder="1" applyAlignment="1">
      <alignment horizontal="right" vertical="center"/>
    </xf>
    <xf numFmtId="164" fontId="9" fillId="5" borderId="3" xfId="0" applyNumberFormat="1" applyFont="1" applyFill="1" applyBorder="1"/>
    <xf numFmtId="164" fontId="10" fillId="5" borderId="3" xfId="0" applyNumberFormat="1" applyFont="1" applyFill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9" fillId="7" borderId="0" xfId="0" applyNumberFormat="1" applyFont="1" applyFill="1"/>
    <xf numFmtId="164" fontId="10" fillId="7" borderId="0" xfId="0" applyNumberFormat="1" applyFont="1" applyFill="1" applyAlignment="1">
      <alignment horizontal="right" vertical="center"/>
    </xf>
    <xf numFmtId="164" fontId="3" fillId="4" borderId="5" xfId="0" applyNumberFormat="1" applyFont="1" applyFill="1" applyBorder="1"/>
    <xf numFmtId="164" fontId="3" fillId="3" borderId="1" xfId="0" applyNumberFormat="1" applyFont="1" applyFill="1" applyBorder="1" applyAlignment="1">
      <alignment horizontal="left" indent="1"/>
    </xf>
    <xf numFmtId="164" fontId="2" fillId="3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left" indent="2"/>
    </xf>
    <xf numFmtId="164" fontId="2" fillId="0" borderId="1" xfId="0" applyNumberFormat="1" applyFont="1" applyBorder="1" applyAlignment="1">
      <alignment horizontal="left" indent="3"/>
    </xf>
    <xf numFmtId="164" fontId="3" fillId="3" borderId="1" xfId="0" applyNumberFormat="1" applyFont="1" applyFill="1" applyBorder="1" applyAlignment="1">
      <alignment horizontal="left" indent="2"/>
    </xf>
    <xf numFmtId="164" fontId="0" fillId="0" borderId="0" xfId="0" applyNumberFormat="1" applyAlignment="1">
      <alignment horizontal="left" indent="2"/>
    </xf>
    <xf numFmtId="164" fontId="3" fillId="3" borderId="6" xfId="0" applyNumberFormat="1" applyFont="1" applyFill="1" applyBorder="1" applyAlignment="1">
      <alignment horizontal="left" indent="1"/>
    </xf>
    <xf numFmtId="164" fontId="2" fillId="0" borderId="4" xfId="0" applyNumberFormat="1" applyFont="1" applyBorder="1" applyAlignment="1">
      <alignment horizontal="left" indent="3"/>
    </xf>
    <xf numFmtId="164" fontId="3" fillId="6" borderId="3" xfId="0" applyNumberFormat="1" applyFont="1" applyFill="1" applyBorder="1"/>
    <xf numFmtId="164" fontId="2" fillId="6" borderId="3" xfId="0" applyNumberFormat="1" applyFont="1" applyFill="1" applyBorder="1" applyAlignment="1">
      <alignment horizontal="right" vertical="center"/>
    </xf>
    <xf numFmtId="164" fontId="0" fillId="0" borderId="7" xfId="0" applyNumberFormat="1" applyBorder="1"/>
    <xf numFmtId="164" fontId="0" fillId="0" borderId="7" xfId="0" applyNumberFormat="1" applyBorder="1" applyAlignment="1">
      <alignment horizontal="right" vertical="center"/>
    </xf>
    <xf numFmtId="164" fontId="3" fillId="8" borderId="1" xfId="0" applyNumberFormat="1" applyFont="1" applyFill="1" applyBorder="1"/>
    <xf numFmtId="164" fontId="2" fillId="8" borderId="3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164" fontId="4" fillId="0" borderId="0" xfId="1" applyNumberFormat="1" applyFont="1" applyBorder="1"/>
    <xf numFmtId="164" fontId="5" fillId="0" borderId="0" xfId="0" applyNumberFormat="1" applyFont="1"/>
    <xf numFmtId="164" fontId="6" fillId="0" borderId="0" xfId="0" applyNumberFormat="1" applyFont="1"/>
    <xf numFmtId="165" fontId="8" fillId="4" borderId="0" xfId="0" applyNumberFormat="1" applyFont="1" applyFill="1" applyAlignment="1">
      <alignment horizontal="center"/>
    </xf>
    <xf numFmtId="164" fontId="2" fillId="9" borderId="0" xfId="0" applyNumberFormat="1" applyFont="1" applyFill="1"/>
    <xf numFmtId="164" fontId="9" fillId="5" borderId="3" xfId="0" applyNumberFormat="1" applyFont="1" applyFill="1" applyBorder="1" applyAlignment="1">
      <alignment horizontal="right" vertical="center"/>
    </xf>
    <xf numFmtId="165" fontId="8" fillId="8" borderId="0" xfId="0" applyNumberFormat="1" applyFont="1" applyFill="1" applyAlignment="1">
      <alignment horizontal="center"/>
    </xf>
    <xf numFmtId="164" fontId="2" fillId="8" borderId="0" xfId="0" applyNumberFormat="1" applyFont="1" applyFill="1"/>
    <xf numFmtId="164" fontId="9" fillId="8" borderId="0" xfId="0" applyNumberFormat="1" applyFont="1" applyFill="1"/>
    <xf numFmtId="164" fontId="2" fillId="8" borderId="1" xfId="0" applyNumberFormat="1" applyFont="1" applyFill="1" applyBorder="1" applyAlignment="1">
      <alignment horizontal="right" vertical="center"/>
    </xf>
    <xf numFmtId="164" fontId="2" fillId="8" borderId="4" xfId="0" applyNumberFormat="1" applyFont="1" applyFill="1" applyBorder="1" applyAlignment="1">
      <alignment horizontal="right" vertical="center"/>
    </xf>
    <xf numFmtId="164" fontId="2" fillId="8" borderId="2" xfId="0" applyNumberFormat="1" applyFont="1" applyFill="1" applyBorder="1" applyAlignment="1">
      <alignment horizontal="right" vertical="center"/>
    </xf>
    <xf numFmtId="164" fontId="10" fillId="8" borderId="3" xfId="0" applyNumberFormat="1" applyFont="1" applyFill="1" applyBorder="1" applyAlignment="1">
      <alignment horizontal="right" vertical="center"/>
    </xf>
    <xf numFmtId="164" fontId="2" fillId="8" borderId="0" xfId="0" applyNumberFormat="1" applyFont="1" applyFill="1" applyAlignment="1">
      <alignment horizontal="right" vertical="center"/>
    </xf>
    <xf numFmtId="164" fontId="10" fillId="8" borderId="0" xfId="0" applyNumberFormat="1" applyFont="1" applyFill="1" applyAlignment="1">
      <alignment horizontal="right" vertical="center"/>
    </xf>
    <xf numFmtId="164" fontId="0" fillId="8" borderId="7" xfId="0" applyNumberFormat="1" applyFill="1" applyBorder="1" applyAlignment="1">
      <alignment horizontal="right" vertical="center"/>
    </xf>
    <xf numFmtId="164" fontId="3" fillId="8" borderId="0" xfId="0" applyNumberFormat="1" applyFont="1" applyFill="1" applyAlignment="1">
      <alignment horizontal="right" vertical="center"/>
    </xf>
    <xf numFmtId="164" fontId="0" fillId="8" borderId="0" xfId="0" applyNumberFormat="1" applyFill="1"/>
    <xf numFmtId="164" fontId="9" fillId="8" borderId="3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left" indent="4"/>
    </xf>
    <xf numFmtId="164" fontId="2" fillId="0" borderId="4" xfId="0" applyNumberFormat="1" applyFont="1" applyBorder="1"/>
    <xf numFmtId="9" fontId="0" fillId="0" borderId="0" xfId="2" applyFont="1"/>
    <xf numFmtId="164" fontId="0" fillId="0" borderId="0" xfId="0" applyNumberFormat="1" applyAlignment="1">
      <alignment vertical="center"/>
    </xf>
    <xf numFmtId="164" fontId="4" fillId="0" borderId="0" xfId="0" applyNumberFormat="1" applyFont="1" applyAlignment="1">
      <alignment vertical="center"/>
    </xf>
    <xf numFmtId="9" fontId="0" fillId="0" borderId="8" xfId="2" applyFont="1" applyBorder="1" applyAlignment="1">
      <alignment vertical="center"/>
    </xf>
    <xf numFmtId="166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 indent="2"/>
    </xf>
    <xf numFmtId="166" fontId="4" fillId="0" borderId="0" xfId="0" applyNumberFormat="1" applyFont="1" applyAlignment="1">
      <alignment horizontal="right" vertical="center"/>
    </xf>
    <xf numFmtId="166" fontId="0" fillId="0" borderId="9" xfId="0" applyNumberFormat="1" applyBorder="1" applyAlignment="1">
      <alignment horizontal="right" vertical="center"/>
    </xf>
    <xf numFmtId="166" fontId="0" fillId="0" borderId="10" xfId="2" applyNumberFormat="1" applyFont="1" applyBorder="1" applyAlignment="1">
      <alignment horizontal="right" vertical="center"/>
    </xf>
    <xf numFmtId="166" fontId="0" fillId="0" borderId="11" xfId="0" applyNumberFormat="1" applyBorder="1" applyAlignment="1">
      <alignment horizontal="right" vertical="center"/>
    </xf>
    <xf numFmtId="166" fontId="0" fillId="0" borderId="12" xfId="2" applyNumberFormat="1" applyFont="1" applyBorder="1" applyAlignment="1">
      <alignment horizontal="right" vertical="center"/>
    </xf>
    <xf numFmtId="166" fontId="0" fillId="0" borderId="13" xfId="0" applyNumberFormat="1" applyBorder="1" applyAlignment="1">
      <alignment horizontal="right" vertical="center"/>
    </xf>
    <xf numFmtId="166" fontId="0" fillId="0" borderId="14" xfId="0" applyNumberFormat="1" applyBorder="1" applyAlignment="1">
      <alignment horizontal="right" vertical="center"/>
    </xf>
    <xf numFmtId="9" fontId="0" fillId="0" borderId="15" xfId="2" applyFont="1" applyBorder="1" applyAlignment="1">
      <alignment vertical="center"/>
    </xf>
    <xf numFmtId="9" fontId="0" fillId="0" borderId="16" xfId="2" applyFont="1" applyBorder="1" applyAlignment="1">
      <alignment vertical="center"/>
    </xf>
    <xf numFmtId="9" fontId="0" fillId="0" borderId="17" xfId="2" applyFont="1" applyBorder="1" applyAlignment="1">
      <alignment vertical="center"/>
    </xf>
    <xf numFmtId="9" fontId="0" fillId="0" borderId="18" xfId="2" applyFont="1" applyBorder="1" applyAlignment="1">
      <alignment vertical="center"/>
    </xf>
    <xf numFmtId="9" fontId="0" fillId="0" borderId="19" xfId="2" applyFont="1" applyBorder="1" applyAlignment="1">
      <alignment vertical="center"/>
    </xf>
    <xf numFmtId="9" fontId="0" fillId="0" borderId="20" xfId="2" applyFont="1" applyBorder="1" applyAlignment="1">
      <alignment vertical="center"/>
    </xf>
    <xf numFmtId="9" fontId="0" fillId="0" borderId="21" xfId="2" applyFont="1" applyBorder="1" applyAlignment="1">
      <alignment vertical="center"/>
    </xf>
    <xf numFmtId="9" fontId="0" fillId="0" borderId="22" xfId="2" applyFont="1" applyBorder="1" applyAlignment="1">
      <alignment vertical="center"/>
    </xf>
    <xf numFmtId="9" fontId="4" fillId="0" borderId="0" xfId="2" applyFont="1"/>
    <xf numFmtId="9" fontId="0" fillId="11" borderId="8" xfId="2" applyFont="1" applyFill="1" applyBorder="1" applyAlignment="1">
      <alignment vertical="center"/>
    </xf>
    <xf numFmtId="9" fontId="0" fillId="12" borderId="0" xfId="2" applyFont="1" applyFill="1"/>
    <xf numFmtId="164" fontId="0" fillId="12" borderId="1" xfId="0" applyNumberFormat="1" applyFill="1" applyBorder="1" applyAlignment="1">
      <alignment vertical="center"/>
    </xf>
    <xf numFmtId="166" fontId="0" fillId="0" borderId="23" xfId="2" applyNumberFormat="1" applyFont="1" applyBorder="1" applyAlignment="1">
      <alignment horizontal="right" vertical="center"/>
    </xf>
    <xf numFmtId="166" fontId="0" fillId="0" borderId="24" xfId="0" applyNumberFormat="1" applyBorder="1" applyAlignment="1">
      <alignment horizontal="right" vertical="center"/>
    </xf>
    <xf numFmtId="166" fontId="0" fillId="0" borderId="25" xfId="0" applyNumberFormat="1" applyBorder="1" applyAlignment="1">
      <alignment horizontal="right" vertical="center"/>
    </xf>
    <xf numFmtId="166" fontId="0" fillId="10" borderId="1" xfId="0" applyNumberFormat="1" applyFill="1" applyBorder="1" applyAlignment="1">
      <alignment horizontal="right" vertical="center"/>
    </xf>
    <xf numFmtId="164" fontId="2" fillId="9" borderId="2" xfId="0" applyNumberFormat="1" applyFont="1" applyFill="1" applyBorder="1" applyAlignment="1">
      <alignment horizontal="right" vertical="center"/>
    </xf>
    <xf numFmtId="9" fontId="2" fillId="0" borderId="0" xfId="2" applyFont="1" applyAlignment="1">
      <alignment horizontal="right" vertical="center"/>
    </xf>
    <xf numFmtId="9" fontId="0" fillId="0" borderId="0" xfId="2" applyFont="1" applyAlignment="1">
      <alignment horizontal="left" indent="2"/>
    </xf>
    <xf numFmtId="164" fontId="2" fillId="9" borderId="1" xfId="0" applyNumberFormat="1" applyFont="1" applyFill="1" applyBorder="1" applyAlignment="1">
      <alignment horizontal="right" vertical="center"/>
    </xf>
    <xf numFmtId="164" fontId="0" fillId="11" borderId="1" xfId="0" applyNumberFormat="1" applyFill="1" applyBorder="1" applyAlignment="1">
      <alignment vertical="center"/>
    </xf>
    <xf numFmtId="164" fontId="0" fillId="14" borderId="1" xfId="0" applyNumberFormat="1" applyFill="1" applyBorder="1" applyAlignment="1">
      <alignment vertical="center"/>
    </xf>
    <xf numFmtId="164" fontId="0" fillId="13" borderId="1" xfId="0" applyNumberFormat="1" applyFill="1" applyBorder="1" applyAlignment="1">
      <alignment vertical="center"/>
    </xf>
    <xf numFmtId="166" fontId="0" fillId="11" borderId="9" xfId="0" applyNumberFormat="1" applyFill="1" applyBorder="1" applyAlignment="1">
      <alignment horizontal="right" vertical="center"/>
    </xf>
    <xf numFmtId="9" fontId="3" fillId="11" borderId="0" xfId="2" applyFont="1" applyFill="1" applyAlignment="1">
      <alignment horizontal="right" vertical="center"/>
    </xf>
    <xf numFmtId="164" fontId="3" fillId="6" borderId="3" xfId="0" applyNumberFormat="1" applyFont="1" applyFill="1" applyBorder="1" applyAlignment="1">
      <alignment horizontal="right" vertical="center"/>
    </xf>
    <xf numFmtId="9" fontId="2" fillId="11" borderId="0" xfId="2" applyFont="1" applyFill="1" applyAlignment="1">
      <alignment horizontal="right" vertical="center"/>
    </xf>
    <xf numFmtId="9" fontId="2" fillId="10" borderId="0" xfId="2" applyFont="1" applyFill="1" applyAlignment="1">
      <alignment horizontal="right" vertical="center"/>
    </xf>
    <xf numFmtId="164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9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7" fillId="0" borderId="0" xfId="0" applyFont="1"/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7119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chartsheet" Target="chartsheets/sheet6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4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centro de custos</a:t>
            </a:r>
          </a:p>
        </c:rich>
      </c:tx>
      <c:layout>
        <c:manualLayout>
          <c:xMode val="edge"/>
          <c:yMode val="edge"/>
          <c:x val="0.7081616489115331"/>
          <c:y val="0.838336383427523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8333333333333334E-2"/>
          <c:y val="0.15729184893554973"/>
          <c:w val="0.69718941382327204"/>
          <c:h val="0.7547451881014872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289-47E8-9A55-5DB6C28074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289-47E8-9A55-5DB6C28074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289-47E8-9A55-5DB6C28074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289-47E8-9A55-5DB6C280748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289-47E8-9A55-5DB6C280748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289-47E8-9A55-5DB6C280748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289-47E8-9A55-5DB6C280748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6289-47E8-9A55-5DB6C280748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'FLUXO CAIXA  EXC FINAL C CUSTO'!$AO$17:$AR$17</c:f>
              <c:strCache>
                <c:ptCount val="4"/>
                <c:pt idx="0">
                  <c:v>ADMINISTRATIVO</c:v>
                </c:pt>
                <c:pt idx="1">
                  <c:v>FINANCEIRO</c:v>
                </c:pt>
                <c:pt idx="2">
                  <c:v>COMERCIAL</c:v>
                </c:pt>
                <c:pt idx="3">
                  <c:v>DIRETORIA</c:v>
                </c:pt>
              </c:strCache>
            </c:strRef>
          </c:cat>
          <c:val>
            <c:numRef>
              <c:f>'FLUXO CAIXA  EXC FINAL C CUSTO'!$AO$18:$AR$18</c:f>
              <c:numCache>
                <c:formatCode>_-[$R$-416]\ * #,##0.00_-;\-[$R$-416]\ * #,##0.00_-;_-[$R$-416]\ * "-"??_-;_-@_-</c:formatCode>
                <c:ptCount val="4"/>
                <c:pt idx="0">
                  <c:v>6599.85</c:v>
                </c:pt>
                <c:pt idx="1">
                  <c:v>7015.9940000000006</c:v>
                </c:pt>
                <c:pt idx="2">
                  <c:v>17643.95</c:v>
                </c:pt>
                <c:pt idx="3">
                  <c:v>7213.85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89-47E8-9A55-5DB6C280748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6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A23-4E56-949D-5837E87023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A23-4E56-949D-5837E870238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A23-4E56-949D-5837E870238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A23-4E56-949D-5837E870238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A23-4E56-949D-5837E870238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CA23-4E56-949D-5837E870238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CA23-4E56-949D-5837E870238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'FLUXO CAIXA  EXC FINAL DESPESAS'!$B$7:$B$13</c:f>
              <c:strCache>
                <c:ptCount val="7"/>
                <c:pt idx="0">
                  <c:v>ALUGUEIS COMERCIAIS</c:v>
                </c:pt>
                <c:pt idx="1">
                  <c:v>ALUGUEIS RESIDENCIAIS</c:v>
                </c:pt>
                <c:pt idx="2">
                  <c:v>VENDAS COMERCIAIS</c:v>
                </c:pt>
                <c:pt idx="3">
                  <c:v>VENDAS RESIDENCIAIS</c:v>
                </c:pt>
                <c:pt idx="4">
                  <c:v>OUTROS</c:v>
                </c:pt>
                <c:pt idx="5">
                  <c:v>RESGATE DE APLICAÇÕES</c:v>
                </c:pt>
                <c:pt idx="6">
                  <c:v>CAPITAL DE GIRO - BANCO</c:v>
                </c:pt>
              </c:strCache>
            </c:strRef>
          </c:cat>
          <c:val>
            <c:numRef>
              <c:f>'FLUXO CAIXA  EXC FINAL DESPESAS'!$AH$7:$AH$13</c:f>
              <c:numCache>
                <c:formatCode>#,##0.00_ ;[Red]\-#,##0.00\ </c:formatCode>
                <c:ptCount val="7"/>
                <c:pt idx="0">
                  <c:v>3710</c:v>
                </c:pt>
                <c:pt idx="1">
                  <c:v>397</c:v>
                </c:pt>
                <c:pt idx="2">
                  <c:v>13175</c:v>
                </c:pt>
                <c:pt idx="3">
                  <c:v>15625</c:v>
                </c:pt>
                <c:pt idx="4">
                  <c:v>1460</c:v>
                </c:pt>
                <c:pt idx="5">
                  <c:v>0</c:v>
                </c:pt>
                <c:pt idx="6">
                  <c:v>10600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A23-4E56-949D-5837E870238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60179342484881"/>
          <c:y val="0.14646904057958565"/>
          <c:w val="0.21494106359116708"/>
          <c:h val="0.4741839020890002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'FLUXO CAIXA  EXC FINAL DESPESAS'!$B$19</c:f>
              <c:strCache>
                <c:ptCount val="1"/>
                <c:pt idx="0">
                  <c:v>SALARIOS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val>
            <c:numRef>
              <c:f>'FLUXO CAIXA  EXC FINAL DESPESAS'!$AH$19</c:f>
              <c:numCache>
                <c:formatCode>#,##0.00_ ;[Red]\-#,##0.00\ </c:formatCode>
                <c:ptCount val="1"/>
                <c:pt idx="0">
                  <c:v>17183.5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2-48F3-A354-CBDDCA4DE3C0}"/>
            </c:ext>
          </c:extLst>
        </c:ser>
        <c:ser>
          <c:idx val="1"/>
          <c:order val="1"/>
          <c:tx>
            <c:strRef>
              <c:f>'FLUXO CAIXA  EXC FINAL DESPESAS'!$B$20</c:f>
              <c:strCache>
                <c:ptCount val="1"/>
                <c:pt idx="0">
                  <c:v>FÉRIAS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val>
            <c:numRef>
              <c:f>'FLUXO CAIXA  EXC FINAL DESPESAS'!$AH$20</c:f>
              <c:numCache>
                <c:formatCode>#,##0.00_ ;[Red]\-#,##0.00\ </c:formatCode>
                <c:ptCount val="1"/>
                <c:pt idx="0">
                  <c:v>1700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2-48F3-A354-CBDDCA4DE3C0}"/>
            </c:ext>
          </c:extLst>
        </c:ser>
        <c:ser>
          <c:idx val="2"/>
          <c:order val="2"/>
          <c:tx>
            <c:strRef>
              <c:f>'FLUXO CAIXA  EXC FINAL DESPESAS'!$B$21</c:f>
              <c:strCache>
                <c:ptCount val="1"/>
                <c:pt idx="0">
                  <c:v>13º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val>
            <c:numRef>
              <c:f>'FLUXO CAIXA  EXC FINAL DESPESAS'!$AH$21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22-48F3-A354-CBDDCA4DE3C0}"/>
            </c:ext>
          </c:extLst>
        </c:ser>
        <c:ser>
          <c:idx val="3"/>
          <c:order val="3"/>
          <c:tx>
            <c:strRef>
              <c:f>'FLUXO CAIXA  EXC FINAL DESPESAS'!$B$22</c:f>
              <c:strCache>
                <c:ptCount val="1"/>
                <c:pt idx="0">
                  <c:v>AVISO PRÉVIO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val>
            <c:numRef>
              <c:f>'FLUXO CAIXA  EXC FINAL DESPESAS'!$AH$22</c:f>
              <c:numCache>
                <c:formatCode>#,##0.00_ ;[Red]\-#,##0.00\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22-48F3-A354-CBDDCA4DE3C0}"/>
            </c:ext>
          </c:extLst>
        </c:ser>
        <c:ser>
          <c:idx val="4"/>
          <c:order val="4"/>
          <c:tx>
            <c:strRef>
              <c:f>'FLUXO CAIXA  EXC FINAL DESPESAS'!$B$23</c:f>
              <c:strCache>
                <c:ptCount val="1"/>
                <c:pt idx="0">
                  <c:v>TRIBUTOS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val>
            <c:numRef>
              <c:f>'FLUXO CAIXA  EXC FINAL DESPESAS'!$AH$23</c:f>
              <c:numCache>
                <c:formatCode>#,##0.00_ ;[Red]\-#,##0.00\ </c:formatCode>
                <c:ptCount val="1"/>
                <c:pt idx="0">
                  <c:v>2577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22-48F3-A354-CBDDCA4DE3C0}"/>
            </c:ext>
          </c:extLst>
        </c:ser>
        <c:ser>
          <c:idx val="5"/>
          <c:order val="5"/>
          <c:tx>
            <c:strRef>
              <c:f>'FLUXO CAIXA  EXC FINAL DESPESAS'!$B$24</c:f>
              <c:strCache>
                <c:ptCount val="1"/>
                <c:pt idx="0">
                  <c:v>VALES REFEIÇÃO/ALIMENTAÇÃO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val>
            <c:numRef>
              <c:f>'FLUXO CAIXA  EXC FINAL DESPESAS'!$AH$24</c:f>
              <c:numCache>
                <c:formatCode>#,##0.00_ ;[Red]\-#,##0.00\ </c:formatCode>
                <c:ptCount val="1"/>
                <c:pt idx="0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22-48F3-A354-CBDDCA4DE3C0}"/>
            </c:ext>
          </c:extLst>
        </c:ser>
        <c:ser>
          <c:idx val="6"/>
          <c:order val="6"/>
          <c:tx>
            <c:strRef>
              <c:f>'FLUXO CAIXA  EXC FINAL DESPESAS'!$B$25</c:f>
              <c:strCache>
                <c:ptCount val="1"/>
                <c:pt idx="0">
                  <c:v>VALE TRANSPORTE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val>
            <c:numRef>
              <c:f>'FLUXO CAIXA  EXC FINAL DESPESAS'!$AH$25</c:f>
              <c:numCache>
                <c:formatCode>#,##0.00_ ;[Red]\-#,##0.00\ </c:formatCode>
                <c:ptCount val="1"/>
                <c:pt idx="0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22-48F3-A354-CBDDCA4DE3C0}"/>
            </c:ext>
          </c:extLst>
        </c:ser>
        <c:ser>
          <c:idx val="7"/>
          <c:order val="7"/>
          <c:tx>
            <c:strRef>
              <c:f>'FLUXO CAIXA  EXC FINAL DESPESAS'!$B$26</c:f>
              <c:strCache>
                <c:ptCount val="1"/>
                <c:pt idx="0">
                  <c:v>COMISSÃO DE VENDAS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val>
            <c:numRef>
              <c:f>'FLUXO CAIXA  EXC FINAL DESPESAS'!$AH$26</c:f>
              <c:numCache>
                <c:formatCode>#,##0.00_ ;[Red]\-#,##0.00\ </c:formatCode>
                <c:ptCount val="1"/>
                <c:pt idx="0">
                  <c:v>4635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422-48F3-A354-CBDDCA4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77583040"/>
        <c:axId val="-577581952"/>
        <c:axId val="0"/>
      </c:bar3DChart>
      <c:catAx>
        <c:axId val="-57758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577581952"/>
        <c:crosses val="autoZero"/>
        <c:auto val="1"/>
        <c:lblAlgn val="ctr"/>
        <c:lblOffset val="100"/>
        <c:noMultiLvlLbl val="0"/>
      </c:catAx>
      <c:valAx>
        <c:axId val="-57758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57758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072768055084633"/>
          <c:y val="0.14930240391134428"/>
          <c:w val="0.29081517646516952"/>
          <c:h val="0.537971974554258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'FLUXO CAIXA  EXC FINAL DESPESAS'!$B$28:$B$33</c:f>
              <c:strCache>
                <c:ptCount val="6"/>
                <c:pt idx="0">
                  <c:v>ALUGUEL</c:v>
                </c:pt>
                <c:pt idx="1">
                  <c:v>LUZ</c:v>
                </c:pt>
                <c:pt idx="2">
                  <c:v>TELEFONE/INTERNET</c:v>
                </c:pt>
                <c:pt idx="3">
                  <c:v>GÁS</c:v>
                </c:pt>
                <c:pt idx="4">
                  <c:v>MANUTENÇÃO DE IMOVEL</c:v>
                </c:pt>
                <c:pt idx="5">
                  <c:v>MATERIAL DE MANUTENÇÃO</c:v>
                </c:pt>
              </c:strCache>
            </c:strRef>
          </c:cat>
          <c:val>
            <c:numRef>
              <c:f>'FLUXO CAIXA  EXC FINAL DESPESAS'!$AH$28:$AH$33</c:f>
              <c:numCache>
                <c:formatCode>#,##0.00_ ;[Red]\-#,##0.00\ </c:formatCode>
                <c:ptCount val="6"/>
                <c:pt idx="0">
                  <c:v>3200</c:v>
                </c:pt>
                <c:pt idx="1">
                  <c:v>1200</c:v>
                </c:pt>
                <c:pt idx="2">
                  <c:v>800</c:v>
                </c:pt>
                <c:pt idx="3">
                  <c:v>120</c:v>
                </c:pt>
                <c:pt idx="4">
                  <c:v>270</c:v>
                </c:pt>
                <c:pt idx="5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7-4B2C-8139-D34710E06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587684656"/>
        <c:axId val="-587679760"/>
      </c:barChart>
      <c:catAx>
        <c:axId val="-58768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587679760"/>
        <c:crosses val="autoZero"/>
        <c:auto val="1"/>
        <c:lblAlgn val="ctr"/>
        <c:lblOffset val="100"/>
        <c:noMultiLvlLbl val="0"/>
      </c:catAx>
      <c:valAx>
        <c:axId val="-58767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58768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1100"/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'FLUXO CAIXA  EXC FINAL DESPESAS'!$B$35:$B$37</c:f>
              <c:strCache>
                <c:ptCount val="3"/>
                <c:pt idx="0">
                  <c:v>SERVIÇOS JURÍDICOS</c:v>
                </c:pt>
                <c:pt idx="1">
                  <c:v>CONTADOR</c:v>
                </c:pt>
                <c:pt idx="2">
                  <c:v>SERVIÇOS TERCEIRIZADOS</c:v>
                </c:pt>
              </c:strCache>
            </c:strRef>
          </c:cat>
          <c:val>
            <c:numRef>
              <c:f>'FLUXO CAIXA  EXC FINAL DESPESAS'!$AH$35:$AH$37</c:f>
              <c:numCache>
                <c:formatCode>#,##0.00_ ;[Red]\-#,##0.00\ </c:formatCode>
                <c:ptCount val="3"/>
                <c:pt idx="0">
                  <c:v>1100</c:v>
                </c:pt>
                <c:pt idx="1">
                  <c:v>1100</c:v>
                </c:pt>
                <c:pt idx="2">
                  <c:v>1030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9-416A-A199-396BF9F4A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-587675408"/>
        <c:axId val="-587685744"/>
      </c:barChart>
      <c:catAx>
        <c:axId val="-587675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587685744"/>
        <c:crosses val="autoZero"/>
        <c:auto val="1"/>
        <c:lblAlgn val="ctr"/>
        <c:lblOffset val="100"/>
        <c:noMultiLvlLbl val="0"/>
      </c:catAx>
      <c:valAx>
        <c:axId val="-58768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58767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71192E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'FLUXO CAIXA  EXC FINAL DESPESAS'!$B$42:$B$44</c:f>
              <c:strCache>
                <c:ptCount val="3"/>
                <c:pt idx="0">
                  <c:v>PLANTÃO</c:v>
                </c:pt>
                <c:pt idx="1">
                  <c:v>COMBUSTIVEL</c:v>
                </c:pt>
                <c:pt idx="2">
                  <c:v>EXTRAS</c:v>
                </c:pt>
              </c:strCache>
            </c:strRef>
          </c:cat>
          <c:val>
            <c:numRef>
              <c:f>'FLUXO CAIXA  EXC FINAL DESPESAS'!$AH$42:$AH$44</c:f>
              <c:numCache>
                <c:formatCode>#,##0.00_ ;[Red]\-#,##0.00\ </c:formatCode>
                <c:ptCount val="3"/>
                <c:pt idx="0">
                  <c:v>2400</c:v>
                </c:pt>
                <c:pt idx="1">
                  <c:v>200</c:v>
                </c:pt>
                <c:pt idx="2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A-45F2-82BB-269B4B1E75F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-587689552"/>
        <c:axId val="-587674864"/>
      </c:barChart>
      <c:catAx>
        <c:axId val="-58768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-587674864"/>
        <c:crosses val="autoZero"/>
        <c:auto val="1"/>
        <c:lblAlgn val="ctr"/>
        <c:lblOffset val="100"/>
        <c:noMultiLvlLbl val="0"/>
      </c:catAx>
      <c:valAx>
        <c:axId val="-587674864"/>
        <c:scaling>
          <c:orientation val="minMax"/>
        </c:scaling>
        <c:delete val="1"/>
        <c:axPos val="l"/>
        <c:numFmt formatCode="#,##0.00_ ;[Red]\-#,##0.00\ " sourceLinked="1"/>
        <c:majorTickMark val="none"/>
        <c:minorTickMark val="none"/>
        <c:tickLblPos val="nextTo"/>
        <c:crossAx val="-58768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FB5-4395-8ADA-B5BD8165E3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FB5-4395-8ADA-B5BD8165E32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('FLUXO CAIXA  EXC FINAL DESPESAS'!$B$45,'FLUXO CAIXA  EXC FINAL DESPESAS'!$B$48)</c:f>
              <c:strCache>
                <c:ptCount val="2"/>
                <c:pt idx="0">
                  <c:v>DESPESAS DE TRIBUTOS E TAXAS</c:v>
                </c:pt>
                <c:pt idx="1">
                  <c:v>DESPESAS FINANCEIRAS</c:v>
                </c:pt>
              </c:strCache>
            </c:strRef>
          </c:cat>
          <c:val>
            <c:numRef>
              <c:f>('FLUXO CAIXA  EXC FINAL DESPESAS'!$AH$45,'FLUXO CAIXA  EXC FINAL DESPESAS'!$AH$48)</c:f>
              <c:numCache>
                <c:formatCode>#,##0.00_ ;[Red]\-#,##0.00\ </c:formatCode>
                <c:ptCount val="2"/>
                <c:pt idx="0">
                  <c:v>590</c:v>
                </c:pt>
                <c:pt idx="1">
                  <c:v>521.67999999999995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B5-4395-8ADA-B5BD8165E322}"/>
            </c:ext>
          </c:extLst>
        </c:ser>
        <c:dLbls>
          <c:dLblPos val="ctr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6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74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74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74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74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74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500063</xdr:colOff>
      <xdr:row>6</xdr:row>
      <xdr:rowOff>152400</xdr:rowOff>
    </xdr:from>
    <xdr:to>
      <xdr:col>43</xdr:col>
      <xdr:colOff>619125</xdr:colOff>
      <xdr:row>15</xdr:row>
      <xdr:rowOff>142874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10</xdr:row>
      <xdr:rowOff>152400</xdr:rowOff>
    </xdr:from>
    <xdr:to>
      <xdr:col>9</xdr:col>
      <xdr:colOff>570889</xdr:colOff>
      <xdr:row>31</xdr:row>
      <xdr:rowOff>58452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1" y="2057400"/>
          <a:ext cx="5657238" cy="39065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066" cy="6023162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997264" cy="62169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997264" cy="62169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997264" cy="62169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997264" cy="62169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997264" cy="62169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46973-35C1-466F-B567-D14D84164D7A}">
  <dimension ref="A1:A63"/>
  <sheetViews>
    <sheetView tabSelected="1" workbookViewId="0">
      <selection activeCell="A10" sqref="A10"/>
    </sheetView>
  </sheetViews>
  <sheetFormatPr defaultRowHeight="15" x14ac:dyDescent="0.25"/>
  <cols>
    <col min="1" max="1" width="188.28515625" customWidth="1"/>
  </cols>
  <sheetData>
    <row r="1" spans="1:1" s="99" customFormat="1" x14ac:dyDescent="0.25">
      <c r="A1" s="99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s="95" customFormat="1" x14ac:dyDescent="0.25">
      <c r="A6" s="95" t="s">
        <v>64</v>
      </c>
    </row>
    <row r="7" spans="1:1" s="96" customFormat="1" x14ac:dyDescent="0.25">
      <c r="A7" s="96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65</v>
      </c>
    </row>
    <row r="12" spans="1:1" x14ac:dyDescent="0.25">
      <c r="A12" t="s">
        <v>79</v>
      </c>
    </row>
    <row r="13" spans="1:1" x14ac:dyDescent="0.25">
      <c r="A13" t="s">
        <v>90</v>
      </c>
    </row>
    <row r="14" spans="1:1" x14ac:dyDescent="0.25">
      <c r="A14" t="s">
        <v>89</v>
      </c>
    </row>
    <row r="15" spans="1:1" x14ac:dyDescent="0.25">
      <c r="A15" t="s">
        <v>88</v>
      </c>
    </row>
    <row r="16" spans="1:1" s="96" customFormat="1" x14ac:dyDescent="0.25">
      <c r="A16" s="96" t="s">
        <v>80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s="96" customFormat="1" x14ac:dyDescent="0.25">
      <c r="A19" s="96" t="s">
        <v>81</v>
      </c>
    </row>
    <row r="20" spans="1:1" x14ac:dyDescent="0.25">
      <c r="A20" t="s">
        <v>84</v>
      </c>
    </row>
    <row r="21" spans="1:1" x14ac:dyDescent="0.25">
      <c r="A21" t="s">
        <v>83</v>
      </c>
    </row>
    <row r="22" spans="1:1" x14ac:dyDescent="0.25">
      <c r="A22" t="s">
        <v>82</v>
      </c>
    </row>
    <row r="23" spans="1:1" s="96" customFormat="1" x14ac:dyDescent="0.25">
      <c r="A23" s="96" t="s">
        <v>85</v>
      </c>
    </row>
    <row r="24" spans="1:1" s="95" customFormat="1" x14ac:dyDescent="0.25">
      <c r="A24" s="95" t="s">
        <v>66</v>
      </c>
    </row>
    <row r="25" spans="1:1" s="97" customFormat="1" x14ac:dyDescent="0.25">
      <c r="A25" s="97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  <row r="34" spans="1:1" x14ac:dyDescent="0.25">
      <c r="A34" t="s">
        <v>100</v>
      </c>
    </row>
    <row r="35" spans="1:1" x14ac:dyDescent="0.25">
      <c r="A35" t="s">
        <v>101</v>
      </c>
    </row>
    <row r="36" spans="1:1" x14ac:dyDescent="0.25">
      <c r="A36" t="s">
        <v>102</v>
      </c>
    </row>
    <row r="37" spans="1:1" x14ac:dyDescent="0.25">
      <c r="A37" t="s">
        <v>103</v>
      </c>
    </row>
    <row r="38" spans="1:1" x14ac:dyDescent="0.25">
      <c r="A38" t="s">
        <v>104</v>
      </c>
    </row>
    <row r="39" spans="1:1" s="95" customFormat="1" x14ac:dyDescent="0.25">
      <c r="A39" s="95" t="s">
        <v>105</v>
      </c>
    </row>
    <row r="40" spans="1:1" x14ac:dyDescent="0.25">
      <c r="A40" t="s">
        <v>119</v>
      </c>
    </row>
    <row r="41" spans="1:1" x14ac:dyDescent="0.25">
      <c r="A41" t="s">
        <v>120</v>
      </c>
    </row>
    <row r="42" spans="1:1" x14ac:dyDescent="0.25">
      <c r="A42" t="s">
        <v>121</v>
      </c>
    </row>
    <row r="43" spans="1:1" x14ac:dyDescent="0.25">
      <c r="A43" t="s">
        <v>106</v>
      </c>
    </row>
    <row r="44" spans="1:1" x14ac:dyDescent="0.25">
      <c r="A44" t="s">
        <v>107</v>
      </c>
    </row>
    <row r="45" spans="1:1" x14ac:dyDescent="0.25">
      <c r="A45" t="s">
        <v>108</v>
      </c>
    </row>
    <row r="46" spans="1:1" x14ac:dyDescent="0.25">
      <c r="A46" t="s">
        <v>109</v>
      </c>
    </row>
    <row r="47" spans="1:1" x14ac:dyDescent="0.25">
      <c r="A47" t="s">
        <v>118</v>
      </c>
    </row>
    <row r="48" spans="1:1" x14ac:dyDescent="0.25">
      <c r="A48" t="s">
        <v>117</v>
      </c>
    </row>
    <row r="49" spans="1:1" x14ac:dyDescent="0.25">
      <c r="A49" t="s">
        <v>116</v>
      </c>
    </row>
    <row r="50" spans="1:1" x14ac:dyDescent="0.25">
      <c r="A50" t="s">
        <v>110</v>
      </c>
    </row>
    <row r="51" spans="1:1" x14ac:dyDescent="0.25">
      <c r="A51" t="s">
        <v>115</v>
      </c>
    </row>
    <row r="52" spans="1:1" x14ac:dyDescent="0.25">
      <c r="A52" t="s">
        <v>67</v>
      </c>
    </row>
    <row r="53" spans="1:1" s="95" customFormat="1" x14ac:dyDescent="0.25">
      <c r="A53" s="95" t="s">
        <v>111</v>
      </c>
    </row>
    <row r="54" spans="1:1" x14ac:dyDescent="0.25">
      <c r="A54" t="s">
        <v>112</v>
      </c>
    </row>
    <row r="55" spans="1:1" x14ac:dyDescent="0.25">
      <c r="A55" t="s">
        <v>113</v>
      </c>
    </row>
    <row r="56" spans="1:1" x14ac:dyDescent="0.25">
      <c r="A56" t="s">
        <v>114</v>
      </c>
    </row>
    <row r="57" spans="1:1" s="95" customFormat="1" x14ac:dyDescent="0.25">
      <c r="A57" s="95" t="s">
        <v>68</v>
      </c>
    </row>
    <row r="58" spans="1:1" s="98" customFormat="1" x14ac:dyDescent="0.25">
      <c r="A58" s="98" t="s">
        <v>69</v>
      </c>
    </row>
    <row r="59" spans="1:1" x14ac:dyDescent="0.25">
      <c r="A59" t="s">
        <v>70</v>
      </c>
    </row>
    <row r="60" spans="1:1" x14ac:dyDescent="0.25">
      <c r="A60" t="s">
        <v>71</v>
      </c>
    </row>
    <row r="61" spans="1:1" s="98" customFormat="1" x14ac:dyDescent="0.25">
      <c r="A61" s="98" t="s">
        <v>72</v>
      </c>
    </row>
    <row r="62" spans="1:1" x14ac:dyDescent="0.25">
      <c r="A62" t="s">
        <v>73</v>
      </c>
    </row>
    <row r="63" spans="1:1" s="98" customFormat="1" x14ac:dyDescent="0.25">
      <c r="A63" s="98" t="s">
        <v>74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2:AH56"/>
  <sheetViews>
    <sheetView showGridLines="0" zoomScale="50" zoomScaleNormal="50" workbookViewId="0">
      <pane xSplit="2" ySplit="6" topLeftCell="K7" activePane="bottomRight" state="frozen"/>
      <selection pane="topRight" activeCell="C1" sqref="C1"/>
      <selection pane="bottomLeft" activeCell="A6" sqref="A6"/>
      <selection pane="bottomRight" activeCell="L12" sqref="L12"/>
    </sheetView>
  </sheetViews>
  <sheetFormatPr defaultRowHeight="15" x14ac:dyDescent="0.25"/>
  <cols>
    <col min="1" max="1" width="9.140625" style="2"/>
    <col min="2" max="2" width="62.5703125" style="2" bestFit="1" customWidth="1"/>
    <col min="3" max="9" width="20.7109375" style="2" customWidth="1"/>
    <col min="10" max="10" width="23.5703125" style="2" customWidth="1"/>
    <col min="11" max="14" width="20.7109375" style="2" customWidth="1"/>
    <col min="15" max="15" width="20.7109375" style="1" customWidth="1"/>
    <col min="16" max="33" width="20.7109375" style="2" customWidth="1"/>
    <col min="34" max="34" width="20.7109375" style="2" bestFit="1" customWidth="1"/>
    <col min="35" max="16384" width="9.140625" style="2"/>
  </cols>
  <sheetData>
    <row r="2" spans="2:34" ht="26.25" x14ac:dyDescent="0.25">
      <c r="B2" s="93" t="s">
        <v>44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34" ht="26.25" x14ac:dyDescent="0.4">
      <c r="B4" s="3"/>
      <c r="C4" s="34">
        <v>44347</v>
      </c>
      <c r="D4" s="34">
        <v>44348</v>
      </c>
      <c r="E4" s="34">
        <v>44349</v>
      </c>
      <c r="F4" s="37">
        <v>44350</v>
      </c>
      <c r="G4" s="34">
        <v>44351</v>
      </c>
      <c r="H4" s="37">
        <v>44352</v>
      </c>
      <c r="I4" s="37">
        <v>44353</v>
      </c>
      <c r="J4" s="34">
        <v>44354</v>
      </c>
      <c r="K4" s="34">
        <v>44355</v>
      </c>
      <c r="L4" s="34">
        <v>44356</v>
      </c>
      <c r="M4" s="34">
        <v>44357</v>
      </c>
      <c r="N4" s="34">
        <v>44358</v>
      </c>
      <c r="O4" s="37">
        <v>44359</v>
      </c>
      <c r="P4" s="37">
        <v>44360</v>
      </c>
      <c r="Q4" s="34">
        <v>44361</v>
      </c>
      <c r="R4" s="34">
        <v>44362</v>
      </c>
      <c r="S4" s="34">
        <v>44363</v>
      </c>
      <c r="T4" s="34">
        <v>44364</v>
      </c>
      <c r="U4" s="34">
        <v>44365</v>
      </c>
      <c r="V4" s="37">
        <v>44366</v>
      </c>
      <c r="W4" s="37">
        <v>44367</v>
      </c>
      <c r="X4" s="34">
        <v>44368</v>
      </c>
      <c r="Y4" s="34">
        <v>44369</v>
      </c>
      <c r="Z4" s="34">
        <v>44370</v>
      </c>
      <c r="AA4" s="34">
        <v>44371</v>
      </c>
      <c r="AB4" s="34">
        <v>44372</v>
      </c>
      <c r="AC4" s="37">
        <v>44373</v>
      </c>
      <c r="AD4" s="37">
        <v>44374</v>
      </c>
      <c r="AE4" s="34">
        <v>44375</v>
      </c>
      <c r="AF4" s="34">
        <v>44376</v>
      </c>
      <c r="AG4" s="34">
        <v>44377</v>
      </c>
      <c r="AH4" s="34" t="s">
        <v>43</v>
      </c>
    </row>
    <row r="5" spans="2:34" ht="26.25" x14ac:dyDescent="0.4">
      <c r="B5" s="35" t="s">
        <v>41</v>
      </c>
      <c r="C5" s="35"/>
      <c r="D5" s="35">
        <v>10000</v>
      </c>
      <c r="E5" s="35">
        <f t="shared" ref="E5:AH5" si="0">D54</f>
        <v>10000</v>
      </c>
      <c r="F5" s="38">
        <f t="shared" si="0"/>
        <v>9910</v>
      </c>
      <c r="G5" s="35">
        <f t="shared" si="0"/>
        <v>9910</v>
      </c>
      <c r="H5" s="38">
        <f t="shared" si="0"/>
        <v>9660</v>
      </c>
      <c r="I5" s="38">
        <f t="shared" si="0"/>
        <v>9660</v>
      </c>
      <c r="J5" s="35">
        <f t="shared" si="0"/>
        <v>9660</v>
      </c>
      <c r="K5" s="35">
        <f t="shared" si="0"/>
        <v>19250</v>
      </c>
      <c r="L5" s="35">
        <f t="shared" si="0"/>
        <v>5747.18</v>
      </c>
      <c r="M5" s="35">
        <f t="shared" si="0"/>
        <v>5657.18</v>
      </c>
      <c r="N5" s="35">
        <f t="shared" si="0"/>
        <v>2927.1800000000003</v>
      </c>
      <c r="O5" s="38">
        <f t="shared" si="0"/>
        <v>2927.1800000000003</v>
      </c>
      <c r="P5" s="38">
        <f t="shared" si="0"/>
        <v>2927.1800000000003</v>
      </c>
      <c r="Q5" s="35">
        <f t="shared" si="0"/>
        <v>2927.1800000000003</v>
      </c>
      <c r="R5" s="35">
        <f t="shared" si="0"/>
        <v>9.180000000000291</v>
      </c>
      <c r="S5" s="35">
        <f t="shared" si="0"/>
        <v>3334.1800000000003</v>
      </c>
      <c r="T5" s="35">
        <f t="shared" si="0"/>
        <v>3213.78</v>
      </c>
      <c r="U5" s="35">
        <f t="shared" si="0"/>
        <v>15093.78</v>
      </c>
      <c r="V5" s="38">
        <f t="shared" si="0"/>
        <v>15093.78</v>
      </c>
      <c r="W5" s="38">
        <f t="shared" si="0"/>
        <v>15093.78</v>
      </c>
      <c r="X5" s="35">
        <f t="shared" si="0"/>
        <v>15093.78</v>
      </c>
      <c r="Y5" s="35">
        <f t="shared" si="0"/>
        <v>18908.78</v>
      </c>
      <c r="Z5" s="35">
        <f t="shared" si="0"/>
        <v>18808.78</v>
      </c>
      <c r="AA5" s="35">
        <f t="shared" si="0"/>
        <v>18718.78</v>
      </c>
      <c r="AB5" s="35">
        <f t="shared" si="0"/>
        <v>18718.78</v>
      </c>
      <c r="AC5" s="38">
        <f t="shared" si="0"/>
        <v>17959.78</v>
      </c>
      <c r="AD5" s="38">
        <f t="shared" si="0"/>
        <v>17959.78</v>
      </c>
      <c r="AE5" s="35">
        <f t="shared" si="0"/>
        <v>17959.78</v>
      </c>
      <c r="AF5" s="35">
        <f t="shared" si="0"/>
        <v>17229.78</v>
      </c>
      <c r="AG5" s="35">
        <f t="shared" si="0"/>
        <v>17229.78</v>
      </c>
      <c r="AH5" s="35">
        <f t="shared" si="0"/>
        <v>15089.779999999999</v>
      </c>
    </row>
    <row r="6" spans="2:34" ht="26.25" x14ac:dyDescent="0.4">
      <c r="B6" s="4" t="s">
        <v>0</v>
      </c>
      <c r="C6" s="4"/>
      <c r="D6" s="4"/>
      <c r="E6" s="4"/>
      <c r="F6" s="39"/>
      <c r="G6" s="4"/>
      <c r="H6" s="39"/>
      <c r="I6" s="39"/>
      <c r="J6" s="4">
        <v>0</v>
      </c>
      <c r="K6" s="4"/>
      <c r="L6" s="4"/>
      <c r="M6" s="4"/>
      <c r="N6" s="4"/>
      <c r="O6" s="39"/>
      <c r="P6" s="39"/>
      <c r="Q6" s="4"/>
      <c r="R6" s="4"/>
      <c r="S6" s="4"/>
      <c r="T6" s="4"/>
      <c r="U6" s="4"/>
      <c r="V6" s="39"/>
      <c r="W6" s="39"/>
      <c r="X6" s="4"/>
      <c r="Y6" s="4"/>
      <c r="Z6" s="4"/>
      <c r="AA6" s="4"/>
      <c r="AB6" s="4"/>
      <c r="AC6" s="39"/>
      <c r="AD6" s="39"/>
      <c r="AE6" s="4"/>
      <c r="AF6" s="4"/>
      <c r="AG6" s="4"/>
      <c r="AH6" s="4"/>
    </row>
    <row r="7" spans="2:34" ht="26.25" x14ac:dyDescent="0.4">
      <c r="B7" s="5" t="s">
        <v>35</v>
      </c>
      <c r="C7" s="6"/>
      <c r="D7" s="6"/>
      <c r="E7" s="6"/>
      <c r="F7" s="40"/>
      <c r="G7" s="6"/>
      <c r="H7" s="40"/>
      <c r="I7" s="40"/>
      <c r="J7" s="6">
        <f>18000*8%</f>
        <v>1440</v>
      </c>
      <c r="K7" s="6"/>
      <c r="L7" s="6"/>
      <c r="M7" s="6">
        <f>12000*10%</f>
        <v>1200</v>
      </c>
      <c r="N7" s="6"/>
      <c r="O7" s="40"/>
      <c r="P7" s="40"/>
      <c r="Q7" s="6"/>
      <c r="R7" s="6">
        <f>(3000*5%)+(11500*8%)</f>
        <v>1070</v>
      </c>
      <c r="S7" s="6"/>
      <c r="T7" s="6"/>
      <c r="U7" s="6"/>
      <c r="V7" s="40"/>
      <c r="W7" s="40"/>
      <c r="X7" s="6"/>
      <c r="Y7" s="6"/>
      <c r="Z7" s="6"/>
      <c r="AA7" s="6"/>
      <c r="AB7" s="6"/>
      <c r="AC7" s="40"/>
      <c r="AD7" s="40"/>
      <c r="AE7" s="6"/>
      <c r="AF7" s="6"/>
      <c r="AG7" s="6"/>
      <c r="AH7" s="6">
        <f>SUM(D7:AG7)</f>
        <v>3710</v>
      </c>
    </row>
    <row r="8" spans="2:34" ht="26.25" x14ac:dyDescent="0.4">
      <c r="B8" s="5" t="s">
        <v>9</v>
      </c>
      <c r="C8" s="6"/>
      <c r="D8" s="6"/>
      <c r="E8" s="6"/>
      <c r="F8" s="40"/>
      <c r="G8" s="6">
        <f>5000*5%</f>
        <v>250</v>
      </c>
      <c r="H8" s="40"/>
      <c r="I8" s="40"/>
      <c r="J8" s="6"/>
      <c r="K8" s="6">
        <f>2500*3%</f>
        <v>75</v>
      </c>
      <c r="L8" s="6"/>
      <c r="M8" s="6"/>
      <c r="N8" s="6"/>
      <c r="O8" s="40"/>
      <c r="P8" s="40"/>
      <c r="Q8" s="6">
        <f>1200*6%</f>
        <v>72</v>
      </c>
      <c r="R8" s="6"/>
      <c r="S8" s="6"/>
      <c r="T8" s="6"/>
      <c r="U8" s="6"/>
      <c r="V8" s="40"/>
      <c r="W8" s="40"/>
      <c r="X8" s="6"/>
      <c r="Y8" s="6"/>
      <c r="Z8" s="6"/>
      <c r="AA8" s="6"/>
      <c r="AB8" s="6"/>
      <c r="AC8" s="40"/>
      <c r="AD8" s="40"/>
      <c r="AE8" s="6"/>
      <c r="AF8" s="6"/>
      <c r="AG8" s="6"/>
      <c r="AH8" s="6">
        <f t="shared" ref="AH8:AH51" si="1">SUM(D8:AG8)</f>
        <v>397</v>
      </c>
    </row>
    <row r="9" spans="2:34" ht="26.25" x14ac:dyDescent="0.4">
      <c r="B9" s="5" t="s">
        <v>8</v>
      </c>
      <c r="C9" s="6"/>
      <c r="D9" s="6"/>
      <c r="E9" s="6"/>
      <c r="F9" s="40"/>
      <c r="G9" s="6"/>
      <c r="H9" s="40"/>
      <c r="I9" s="40"/>
      <c r="J9" s="6">
        <f>(352000/2)*5%</f>
        <v>8800</v>
      </c>
      <c r="K9" s="6"/>
      <c r="L9" s="6"/>
      <c r="M9" s="6"/>
      <c r="N9" s="6"/>
      <c r="O9" s="40"/>
      <c r="P9" s="40"/>
      <c r="Q9" s="6"/>
      <c r="R9" s="6">
        <f>(175000/2)*5%</f>
        <v>4375</v>
      </c>
      <c r="S9" s="6"/>
      <c r="T9" s="6"/>
      <c r="U9" s="6"/>
      <c r="V9" s="40"/>
      <c r="W9" s="40"/>
      <c r="X9" s="6"/>
      <c r="Y9" s="6"/>
      <c r="Z9" s="6"/>
      <c r="AA9" s="6"/>
      <c r="AB9" s="6"/>
      <c r="AC9" s="40"/>
      <c r="AD9" s="40"/>
      <c r="AE9" s="6"/>
      <c r="AF9" s="6"/>
      <c r="AG9" s="6"/>
      <c r="AH9" s="6">
        <f t="shared" si="1"/>
        <v>13175</v>
      </c>
    </row>
    <row r="10" spans="2:34" ht="26.25" x14ac:dyDescent="0.4">
      <c r="B10" s="5" t="s">
        <v>10</v>
      </c>
      <c r="C10" s="7"/>
      <c r="D10" s="7"/>
      <c r="E10" s="7"/>
      <c r="F10" s="41"/>
      <c r="G10" s="7"/>
      <c r="H10" s="41"/>
      <c r="I10" s="41"/>
      <c r="J10" s="7"/>
      <c r="K10" s="7"/>
      <c r="L10" s="7"/>
      <c r="M10" s="7"/>
      <c r="N10" s="7"/>
      <c r="O10" s="41"/>
      <c r="P10" s="41"/>
      <c r="Q10" s="7"/>
      <c r="R10" s="7"/>
      <c r="S10" s="7"/>
      <c r="T10" s="7">
        <f>(600000/3)*6%</f>
        <v>12000</v>
      </c>
      <c r="U10" s="7"/>
      <c r="V10" s="41"/>
      <c r="W10" s="41"/>
      <c r="X10" s="7">
        <f>(145000/2)*5%</f>
        <v>3625</v>
      </c>
      <c r="Y10" s="7"/>
      <c r="Z10" s="7"/>
      <c r="AA10" s="7"/>
      <c r="AB10" s="7"/>
      <c r="AC10" s="41"/>
      <c r="AD10" s="41"/>
      <c r="AE10" s="7"/>
      <c r="AF10" s="7"/>
      <c r="AG10" s="7"/>
      <c r="AH10" s="7">
        <f t="shared" si="1"/>
        <v>15625</v>
      </c>
    </row>
    <row r="11" spans="2:34" ht="26.25" x14ac:dyDescent="0.4">
      <c r="B11" s="51" t="s">
        <v>11</v>
      </c>
      <c r="C11" s="7"/>
      <c r="D11" s="7"/>
      <c r="E11" s="7"/>
      <c r="F11" s="41"/>
      <c r="G11" s="7"/>
      <c r="H11" s="41"/>
      <c r="I11" s="41"/>
      <c r="J11" s="7"/>
      <c r="K11" s="7"/>
      <c r="L11" s="7"/>
      <c r="M11" s="7"/>
      <c r="N11" s="7"/>
      <c r="O11" s="41"/>
      <c r="P11" s="41"/>
      <c r="Q11" s="7"/>
      <c r="R11" s="7"/>
      <c r="S11" s="7"/>
      <c r="T11" s="7"/>
      <c r="U11" s="7"/>
      <c r="V11" s="41"/>
      <c r="W11" s="41"/>
      <c r="X11" s="7">
        <f>73000*2%</f>
        <v>1460</v>
      </c>
      <c r="Y11" s="7"/>
      <c r="Z11" s="7"/>
      <c r="AA11" s="7"/>
      <c r="AB11" s="7"/>
      <c r="AC11" s="41"/>
      <c r="AD11" s="41"/>
      <c r="AE11" s="7"/>
      <c r="AF11" s="7"/>
      <c r="AG11" s="7"/>
      <c r="AH11" s="7">
        <f t="shared" si="1"/>
        <v>1460</v>
      </c>
    </row>
    <row r="12" spans="2:34" ht="26.25" x14ac:dyDescent="0.4">
      <c r="B12" s="51" t="s">
        <v>49</v>
      </c>
      <c r="C12" s="7"/>
      <c r="D12" s="7"/>
      <c r="E12" s="7"/>
      <c r="F12" s="41"/>
      <c r="G12" s="7"/>
      <c r="H12" s="41"/>
      <c r="I12" s="41"/>
      <c r="J12" s="7"/>
      <c r="K12" s="7"/>
      <c r="L12" s="7"/>
      <c r="M12" s="7"/>
      <c r="N12" s="7"/>
      <c r="O12" s="41"/>
      <c r="P12" s="41"/>
      <c r="Q12" s="7"/>
      <c r="R12" s="7"/>
      <c r="S12" s="7"/>
      <c r="T12" s="7"/>
      <c r="U12" s="7"/>
      <c r="V12" s="41"/>
      <c r="W12" s="41"/>
      <c r="X12" s="7"/>
      <c r="Y12" s="7"/>
      <c r="Z12" s="7"/>
      <c r="AA12" s="7"/>
      <c r="AB12" s="7"/>
      <c r="AC12" s="41"/>
      <c r="AD12" s="41"/>
      <c r="AE12" s="7"/>
      <c r="AF12" s="7"/>
      <c r="AG12" s="7"/>
      <c r="AH12" s="7">
        <f t="shared" si="1"/>
        <v>0</v>
      </c>
    </row>
    <row r="13" spans="2:34" ht="27" thickBot="1" x14ac:dyDescent="0.45">
      <c r="B13" s="8" t="s">
        <v>50</v>
      </c>
      <c r="C13" s="9"/>
      <c r="D13" s="9"/>
      <c r="E13" s="9"/>
      <c r="F13" s="42"/>
      <c r="G13" s="9"/>
      <c r="H13" s="42"/>
      <c r="I13" s="42"/>
      <c r="J13" s="9"/>
      <c r="K13" s="81">
        <f>(11410+707)</f>
        <v>12117</v>
      </c>
      <c r="L13" s="9"/>
      <c r="M13" s="9"/>
      <c r="N13" s="9"/>
      <c r="O13" s="42"/>
      <c r="P13" s="42"/>
      <c r="Q13" s="9"/>
      <c r="R13" s="9"/>
      <c r="S13" s="9"/>
      <c r="T13" s="9"/>
      <c r="U13" s="9"/>
      <c r="V13" s="42"/>
      <c r="W13" s="42"/>
      <c r="X13" s="9"/>
      <c r="Y13" s="9"/>
      <c r="Z13" s="9"/>
      <c r="AA13" s="9"/>
      <c r="AB13" s="9"/>
      <c r="AC13" s="42"/>
      <c r="AD13" s="42"/>
      <c r="AE13" s="9"/>
      <c r="AF13" s="9"/>
      <c r="AG13" s="9"/>
      <c r="AH13" s="9">
        <f t="shared" si="1"/>
        <v>12117</v>
      </c>
    </row>
    <row r="14" spans="2:34" ht="27" thickTop="1" x14ac:dyDescent="0.4">
      <c r="B14" s="10" t="s">
        <v>1</v>
      </c>
      <c r="C14" s="11">
        <f t="shared" ref="C14:AG14" si="2">SUM(C7:C13)</f>
        <v>0</v>
      </c>
      <c r="D14" s="11">
        <f t="shared" si="2"/>
        <v>0</v>
      </c>
      <c r="E14" s="11">
        <f t="shared" si="2"/>
        <v>0</v>
      </c>
      <c r="F14" s="43">
        <f t="shared" si="2"/>
        <v>0</v>
      </c>
      <c r="G14" s="11">
        <f t="shared" si="2"/>
        <v>250</v>
      </c>
      <c r="H14" s="43">
        <f t="shared" si="2"/>
        <v>0</v>
      </c>
      <c r="I14" s="43">
        <f t="shared" si="2"/>
        <v>0</v>
      </c>
      <c r="J14" s="11">
        <f t="shared" si="2"/>
        <v>10240</v>
      </c>
      <c r="K14" s="11">
        <f t="shared" si="2"/>
        <v>12192</v>
      </c>
      <c r="L14" s="11">
        <f t="shared" si="2"/>
        <v>0</v>
      </c>
      <c r="M14" s="11">
        <f t="shared" si="2"/>
        <v>1200</v>
      </c>
      <c r="N14" s="11">
        <f t="shared" si="2"/>
        <v>0</v>
      </c>
      <c r="O14" s="43">
        <f t="shared" si="2"/>
        <v>0</v>
      </c>
      <c r="P14" s="43">
        <f t="shared" si="2"/>
        <v>0</v>
      </c>
      <c r="Q14" s="11">
        <f t="shared" si="2"/>
        <v>72</v>
      </c>
      <c r="R14" s="11">
        <f t="shared" si="2"/>
        <v>5445</v>
      </c>
      <c r="S14" s="11">
        <f t="shared" si="2"/>
        <v>0</v>
      </c>
      <c r="T14" s="11">
        <f t="shared" si="2"/>
        <v>12000</v>
      </c>
      <c r="U14" s="11">
        <f t="shared" si="2"/>
        <v>0</v>
      </c>
      <c r="V14" s="43">
        <f t="shared" si="2"/>
        <v>0</v>
      </c>
      <c r="W14" s="43">
        <f t="shared" si="2"/>
        <v>0</v>
      </c>
      <c r="X14" s="11">
        <f t="shared" si="2"/>
        <v>5085</v>
      </c>
      <c r="Y14" s="11">
        <f t="shared" si="2"/>
        <v>0</v>
      </c>
      <c r="Z14" s="36">
        <f t="shared" si="2"/>
        <v>0</v>
      </c>
      <c r="AA14" s="36">
        <f t="shared" si="2"/>
        <v>0</v>
      </c>
      <c r="AB14" s="36">
        <f t="shared" si="2"/>
        <v>0</v>
      </c>
      <c r="AC14" s="49">
        <f t="shared" si="2"/>
        <v>0</v>
      </c>
      <c r="AD14" s="49">
        <f t="shared" si="2"/>
        <v>0</v>
      </c>
      <c r="AE14" s="36">
        <f t="shared" si="2"/>
        <v>0</v>
      </c>
      <c r="AF14" s="36">
        <f t="shared" si="2"/>
        <v>0</v>
      </c>
      <c r="AG14" s="36">
        <f t="shared" si="2"/>
        <v>0</v>
      </c>
      <c r="AH14" s="36">
        <f t="shared" si="1"/>
        <v>46484</v>
      </c>
    </row>
    <row r="15" spans="2:34" ht="26.25" x14ac:dyDescent="0.4">
      <c r="B15" s="3"/>
      <c r="C15" s="12"/>
      <c r="D15" s="12"/>
      <c r="E15" s="12"/>
      <c r="F15" s="44"/>
      <c r="G15" s="12"/>
      <c r="H15" s="44"/>
      <c r="I15" s="44"/>
      <c r="J15" s="12"/>
      <c r="K15" s="12"/>
      <c r="L15" s="12"/>
      <c r="M15" s="12"/>
      <c r="N15" s="12"/>
      <c r="O15" s="47"/>
      <c r="P15" s="48"/>
      <c r="V15" s="48"/>
      <c r="W15" s="48"/>
      <c r="AC15" s="48"/>
      <c r="AD15" s="48"/>
      <c r="AH15" s="2">
        <f t="shared" si="1"/>
        <v>0</v>
      </c>
    </row>
    <row r="16" spans="2:34" ht="26.25" x14ac:dyDescent="0.4">
      <c r="B16" s="13" t="s">
        <v>2</v>
      </c>
      <c r="C16" s="14"/>
      <c r="D16" s="14"/>
      <c r="E16" s="14"/>
      <c r="F16" s="45"/>
      <c r="G16" s="14"/>
      <c r="H16" s="45"/>
      <c r="I16" s="45"/>
      <c r="J16" s="14"/>
      <c r="K16" s="14"/>
      <c r="L16" s="14"/>
      <c r="M16" s="14"/>
      <c r="N16" s="14"/>
      <c r="O16" s="45"/>
      <c r="P16" s="45"/>
      <c r="Q16" s="14"/>
      <c r="R16" s="14"/>
      <c r="S16" s="14"/>
      <c r="T16" s="14"/>
      <c r="U16" s="14"/>
      <c r="V16" s="45"/>
      <c r="W16" s="45"/>
      <c r="X16" s="14"/>
      <c r="Y16" s="14"/>
      <c r="Z16" s="14"/>
      <c r="AA16" s="14"/>
      <c r="AB16" s="14"/>
      <c r="AC16" s="45"/>
      <c r="AD16" s="45"/>
      <c r="AE16" s="14"/>
      <c r="AF16" s="14"/>
      <c r="AG16" s="14"/>
      <c r="AH16" s="14">
        <f t="shared" si="1"/>
        <v>0</v>
      </c>
    </row>
    <row r="17" spans="2:34" ht="26.25" x14ac:dyDescent="0.4">
      <c r="B17" s="15" t="s">
        <v>12</v>
      </c>
      <c r="C17" s="12"/>
      <c r="D17" s="12"/>
      <c r="E17" s="12"/>
      <c r="F17" s="44"/>
      <c r="G17" s="12"/>
      <c r="H17" s="44"/>
      <c r="I17" s="44"/>
      <c r="J17" s="12"/>
      <c r="K17" s="12"/>
      <c r="L17" s="12"/>
      <c r="M17" s="12"/>
      <c r="N17" s="12"/>
      <c r="O17" s="44"/>
      <c r="P17" s="44"/>
      <c r="Q17" s="12"/>
      <c r="R17" s="12"/>
      <c r="S17" s="12"/>
      <c r="T17" s="12"/>
      <c r="U17" s="12"/>
      <c r="V17" s="44"/>
      <c r="W17" s="44"/>
      <c r="X17" s="12"/>
      <c r="Y17" s="12"/>
      <c r="Z17" s="12"/>
      <c r="AA17" s="12"/>
      <c r="AB17" s="12"/>
      <c r="AC17" s="44"/>
      <c r="AD17" s="44"/>
      <c r="AE17" s="12"/>
      <c r="AF17" s="12"/>
      <c r="AG17" s="12"/>
      <c r="AH17" s="12">
        <f t="shared" si="1"/>
        <v>0</v>
      </c>
    </row>
    <row r="18" spans="2:34" ht="26.25" x14ac:dyDescent="0.4">
      <c r="B18" s="16" t="s">
        <v>18</v>
      </c>
      <c r="C18" s="17">
        <f>SUM(C19:C26)</f>
        <v>0</v>
      </c>
      <c r="D18" s="17">
        <f t="shared" ref="D18:AG18" si="3">SUM(D19:D26)</f>
        <v>0</v>
      </c>
      <c r="E18" s="17">
        <f t="shared" si="3"/>
        <v>0</v>
      </c>
      <c r="F18" s="44">
        <f t="shared" si="3"/>
        <v>0</v>
      </c>
      <c r="G18" s="17">
        <f t="shared" si="3"/>
        <v>0</v>
      </c>
      <c r="H18" s="44">
        <f t="shared" si="3"/>
        <v>0</v>
      </c>
      <c r="I18" s="44">
        <f t="shared" si="3"/>
        <v>0</v>
      </c>
      <c r="J18" s="17">
        <f t="shared" si="3"/>
        <v>0</v>
      </c>
      <c r="K18" s="17">
        <f t="shared" si="3"/>
        <v>25423.5</v>
      </c>
      <c r="L18" s="17">
        <f t="shared" si="3"/>
        <v>0</v>
      </c>
      <c r="M18" s="17">
        <f t="shared" si="3"/>
        <v>0</v>
      </c>
      <c r="N18" s="17">
        <f t="shared" si="3"/>
        <v>0</v>
      </c>
      <c r="O18" s="44">
        <f t="shared" si="3"/>
        <v>0</v>
      </c>
      <c r="P18" s="44">
        <f t="shared" si="3"/>
        <v>0</v>
      </c>
      <c r="Q18" s="17">
        <f t="shared" si="3"/>
        <v>0</v>
      </c>
      <c r="R18" s="17">
        <f t="shared" si="3"/>
        <v>0</v>
      </c>
      <c r="S18" s="17">
        <f t="shared" si="3"/>
        <v>0</v>
      </c>
      <c r="T18" s="17">
        <f t="shared" si="3"/>
        <v>0</v>
      </c>
      <c r="U18" s="17">
        <f t="shared" si="3"/>
        <v>0</v>
      </c>
      <c r="V18" s="44">
        <f t="shared" si="3"/>
        <v>0</v>
      </c>
      <c r="W18" s="44">
        <f t="shared" si="3"/>
        <v>0</v>
      </c>
      <c r="X18" s="17">
        <f t="shared" si="3"/>
        <v>0</v>
      </c>
      <c r="Y18" s="17">
        <f t="shared" si="3"/>
        <v>0</v>
      </c>
      <c r="Z18" s="17">
        <f t="shared" si="3"/>
        <v>0</v>
      </c>
      <c r="AA18" s="17">
        <f t="shared" si="3"/>
        <v>0</v>
      </c>
      <c r="AB18" s="17">
        <f t="shared" si="3"/>
        <v>600</v>
      </c>
      <c r="AC18" s="44">
        <f t="shared" si="3"/>
        <v>0</v>
      </c>
      <c r="AD18" s="44">
        <f t="shared" si="3"/>
        <v>0</v>
      </c>
      <c r="AE18" s="17">
        <f t="shared" si="3"/>
        <v>0</v>
      </c>
      <c r="AF18" s="17">
        <f t="shared" si="3"/>
        <v>0</v>
      </c>
      <c r="AG18" s="17">
        <f t="shared" si="3"/>
        <v>2020</v>
      </c>
      <c r="AH18" s="17">
        <f t="shared" si="1"/>
        <v>28043.5</v>
      </c>
    </row>
    <row r="19" spans="2:34" ht="26.25" x14ac:dyDescent="0.4">
      <c r="B19" s="18" t="s">
        <v>5</v>
      </c>
      <c r="C19" s="6"/>
      <c r="D19" s="6"/>
      <c r="E19" s="6"/>
      <c r="F19" s="40"/>
      <c r="G19" s="6"/>
      <c r="H19" s="40"/>
      <c r="I19" s="40"/>
      <c r="J19" s="6"/>
      <c r="K19" s="6">
        <v>17183.5</v>
      </c>
      <c r="L19" s="6"/>
      <c r="M19" s="6"/>
      <c r="N19" s="6"/>
      <c r="O19" s="40"/>
      <c r="P19" s="40"/>
      <c r="Q19" s="6"/>
      <c r="R19" s="6"/>
      <c r="S19" s="6"/>
      <c r="T19" s="6"/>
      <c r="U19" s="6"/>
      <c r="V19" s="40"/>
      <c r="W19" s="40"/>
      <c r="X19" s="6"/>
      <c r="Y19" s="6"/>
      <c r="Z19" s="6"/>
      <c r="AA19" s="6"/>
      <c r="AB19" s="6"/>
      <c r="AC19" s="40"/>
      <c r="AD19" s="40"/>
      <c r="AE19" s="6"/>
      <c r="AF19" s="6"/>
      <c r="AG19" s="6"/>
      <c r="AH19" s="6">
        <f t="shared" si="1"/>
        <v>17183.5</v>
      </c>
    </row>
    <row r="20" spans="2:34" ht="26.25" x14ac:dyDescent="0.4">
      <c r="B20" s="18" t="s">
        <v>24</v>
      </c>
      <c r="C20" s="6"/>
      <c r="D20" s="6"/>
      <c r="E20" s="6"/>
      <c r="F20" s="40"/>
      <c r="G20" s="6"/>
      <c r="H20" s="40"/>
      <c r="I20" s="40"/>
      <c r="J20" s="6"/>
      <c r="K20" s="6"/>
      <c r="L20" s="6"/>
      <c r="M20" s="6"/>
      <c r="N20" s="6"/>
      <c r="O20" s="40"/>
      <c r="P20" s="40"/>
      <c r="Q20" s="6"/>
      <c r="R20" s="6"/>
      <c r="S20" s="6"/>
      <c r="T20" s="6"/>
      <c r="U20" s="6"/>
      <c r="V20" s="40"/>
      <c r="W20" s="40"/>
      <c r="X20" s="6"/>
      <c r="Y20" s="6"/>
      <c r="Z20" s="6"/>
      <c r="AA20" s="6"/>
      <c r="AB20" s="6"/>
      <c r="AC20" s="40"/>
      <c r="AD20" s="40"/>
      <c r="AE20" s="6"/>
      <c r="AF20" s="6"/>
      <c r="AG20" s="6">
        <v>1700</v>
      </c>
      <c r="AH20" s="6">
        <f t="shared" si="1"/>
        <v>1700</v>
      </c>
    </row>
    <row r="21" spans="2:34" ht="26.25" x14ac:dyDescent="0.4">
      <c r="B21" s="18" t="s">
        <v>25</v>
      </c>
      <c r="C21" s="6"/>
      <c r="D21" s="6"/>
      <c r="E21" s="6"/>
      <c r="F21" s="40"/>
      <c r="G21" s="6"/>
      <c r="H21" s="40"/>
      <c r="I21" s="40"/>
      <c r="J21" s="6"/>
      <c r="K21" s="6"/>
      <c r="L21" s="6"/>
      <c r="M21" s="6"/>
      <c r="N21" s="6"/>
      <c r="O21" s="40"/>
      <c r="P21" s="40"/>
      <c r="Q21" s="6"/>
      <c r="R21" s="6"/>
      <c r="S21" s="6"/>
      <c r="T21" s="6"/>
      <c r="U21" s="6"/>
      <c r="V21" s="40"/>
      <c r="W21" s="40"/>
      <c r="X21" s="6"/>
      <c r="Y21" s="6"/>
      <c r="Z21" s="6"/>
      <c r="AA21" s="6"/>
      <c r="AB21" s="6"/>
      <c r="AC21" s="40"/>
      <c r="AD21" s="40"/>
      <c r="AE21" s="6"/>
      <c r="AF21" s="6"/>
      <c r="AG21" s="6"/>
      <c r="AH21" s="6">
        <f t="shared" si="1"/>
        <v>0</v>
      </c>
    </row>
    <row r="22" spans="2:34" ht="26.25" x14ac:dyDescent="0.4">
      <c r="B22" s="18" t="s">
        <v>26</v>
      </c>
      <c r="C22" s="6"/>
      <c r="D22" s="6"/>
      <c r="E22" s="6"/>
      <c r="F22" s="40"/>
      <c r="G22" s="6"/>
      <c r="H22" s="40"/>
      <c r="I22" s="40"/>
      <c r="J22" s="6"/>
      <c r="K22" s="6"/>
      <c r="L22" s="6"/>
      <c r="M22" s="6"/>
      <c r="N22" s="6"/>
      <c r="O22" s="40"/>
      <c r="P22" s="40"/>
      <c r="Q22" s="6"/>
      <c r="R22" s="6"/>
      <c r="S22" s="6"/>
      <c r="T22" s="6"/>
      <c r="U22" s="6"/>
      <c r="V22" s="40"/>
      <c r="W22" s="40"/>
      <c r="X22" s="6"/>
      <c r="Y22" s="6"/>
      <c r="Z22" s="6"/>
      <c r="AA22" s="6"/>
      <c r="AB22" s="6"/>
      <c r="AC22" s="40"/>
      <c r="AD22" s="40"/>
      <c r="AE22" s="6"/>
      <c r="AF22" s="6"/>
      <c r="AG22" s="6"/>
      <c r="AH22" s="6">
        <f t="shared" si="1"/>
        <v>0</v>
      </c>
    </row>
    <row r="23" spans="2:34" ht="26.25" x14ac:dyDescent="0.4">
      <c r="B23" s="18" t="s">
        <v>27</v>
      </c>
      <c r="C23" s="6"/>
      <c r="D23" s="6"/>
      <c r="E23" s="6"/>
      <c r="F23" s="40"/>
      <c r="G23" s="6"/>
      <c r="H23" s="40"/>
      <c r="I23" s="40"/>
      <c r="J23" s="6"/>
      <c r="K23" s="6">
        <f>2577</f>
        <v>2577</v>
      </c>
      <c r="L23" s="6"/>
      <c r="M23" s="6"/>
      <c r="N23" s="6"/>
      <c r="O23" s="40"/>
      <c r="P23" s="40"/>
      <c r="Q23" s="6"/>
      <c r="R23" s="6"/>
      <c r="S23" s="6"/>
      <c r="T23" s="6"/>
      <c r="U23" s="6"/>
      <c r="V23" s="40"/>
      <c r="W23" s="40"/>
      <c r="X23" s="6"/>
      <c r="Y23" s="6"/>
      <c r="Z23" s="6"/>
      <c r="AA23" s="6"/>
      <c r="AB23" s="6"/>
      <c r="AC23" s="40"/>
      <c r="AD23" s="40"/>
      <c r="AE23" s="6"/>
      <c r="AF23" s="6"/>
      <c r="AG23" s="6"/>
      <c r="AH23" s="6">
        <f t="shared" si="1"/>
        <v>2577</v>
      </c>
    </row>
    <row r="24" spans="2:34" ht="26.25" x14ac:dyDescent="0.4">
      <c r="B24" s="18" t="s">
        <v>28</v>
      </c>
      <c r="C24" s="6"/>
      <c r="D24" s="6"/>
      <c r="E24" s="6"/>
      <c r="F24" s="40"/>
      <c r="G24" s="6"/>
      <c r="H24" s="40"/>
      <c r="I24" s="40"/>
      <c r="J24" s="6"/>
      <c r="K24" s="6"/>
      <c r="L24" s="6"/>
      <c r="M24" s="6"/>
      <c r="N24" s="6"/>
      <c r="O24" s="40"/>
      <c r="P24" s="40"/>
      <c r="Q24" s="6"/>
      <c r="R24" s="6"/>
      <c r="S24" s="6"/>
      <c r="T24" s="6"/>
      <c r="U24" s="6"/>
      <c r="V24" s="40"/>
      <c r="W24" s="40"/>
      <c r="X24" s="6"/>
      <c r="Y24" s="6"/>
      <c r="Z24" s="6"/>
      <c r="AA24" s="6"/>
      <c r="AB24" s="6">
        <v>600</v>
      </c>
      <c r="AC24" s="40"/>
      <c r="AD24" s="40"/>
      <c r="AE24" s="6"/>
      <c r="AF24" s="6"/>
      <c r="AG24" s="6"/>
      <c r="AH24" s="6">
        <f t="shared" si="1"/>
        <v>600</v>
      </c>
    </row>
    <row r="25" spans="2:34" ht="26.25" x14ac:dyDescent="0.4">
      <c r="B25" s="18" t="s">
        <v>29</v>
      </c>
      <c r="C25" s="6"/>
      <c r="D25" s="6"/>
      <c r="E25" s="6"/>
      <c r="F25" s="40"/>
      <c r="G25" s="6"/>
      <c r="H25" s="40"/>
      <c r="I25" s="40"/>
      <c r="J25" s="6"/>
      <c r="K25" s="6"/>
      <c r="L25" s="6"/>
      <c r="M25" s="6"/>
      <c r="N25" s="6"/>
      <c r="O25" s="40"/>
      <c r="P25" s="40"/>
      <c r="Q25" s="6"/>
      <c r="R25" s="6"/>
      <c r="S25" s="6"/>
      <c r="T25" s="6"/>
      <c r="U25" s="6"/>
      <c r="V25" s="40"/>
      <c r="W25" s="40"/>
      <c r="X25" s="6"/>
      <c r="Y25" s="6"/>
      <c r="Z25" s="6"/>
      <c r="AA25" s="6"/>
      <c r="AB25" s="6"/>
      <c r="AC25" s="40"/>
      <c r="AD25" s="40"/>
      <c r="AE25" s="6"/>
      <c r="AF25" s="6"/>
      <c r="AG25" s="6">
        <f>320</f>
        <v>320</v>
      </c>
      <c r="AH25" s="6">
        <f t="shared" si="1"/>
        <v>320</v>
      </c>
    </row>
    <row r="26" spans="2:34" ht="26.25" x14ac:dyDescent="0.4">
      <c r="B26" s="18" t="s">
        <v>42</v>
      </c>
      <c r="C26" s="6"/>
      <c r="D26" s="6"/>
      <c r="E26" s="6"/>
      <c r="F26" s="40"/>
      <c r="G26" s="6"/>
      <c r="H26" s="40"/>
      <c r="I26" s="40"/>
      <c r="J26" s="6"/>
      <c r="K26" s="6">
        <f>(352000/2)*5%*1%+(175000/2)*5%*1+(60000/3)*6%*1</f>
        <v>5663</v>
      </c>
      <c r="L26" s="6"/>
      <c r="M26" s="6"/>
      <c r="N26" s="6"/>
      <c r="O26" s="40"/>
      <c r="P26" s="40"/>
      <c r="Q26" s="6"/>
      <c r="R26" s="6"/>
      <c r="S26" s="6"/>
      <c r="T26" s="6"/>
      <c r="U26" s="6"/>
      <c r="V26" s="40"/>
      <c r="W26" s="40"/>
      <c r="X26" s="6"/>
      <c r="Y26" s="6"/>
      <c r="Z26" s="6"/>
      <c r="AA26" s="6"/>
      <c r="AB26" s="6"/>
      <c r="AC26" s="40"/>
      <c r="AD26" s="40"/>
      <c r="AE26" s="6"/>
      <c r="AF26" s="6"/>
      <c r="AG26" s="6"/>
      <c r="AH26" s="6"/>
    </row>
    <row r="27" spans="2:34" ht="26.25" x14ac:dyDescent="0.4">
      <c r="B27" s="16" t="s">
        <v>36</v>
      </c>
      <c r="C27" s="17">
        <f>SUM(C28:C33)</f>
        <v>0</v>
      </c>
      <c r="D27" s="17">
        <f t="shared" ref="D27:AG27" si="4">SUM(D28:D33)</f>
        <v>0</v>
      </c>
      <c r="E27" s="17">
        <f t="shared" si="4"/>
        <v>0</v>
      </c>
      <c r="F27" s="40">
        <f t="shared" si="4"/>
        <v>0</v>
      </c>
      <c r="G27" s="17">
        <f t="shared" si="4"/>
        <v>500</v>
      </c>
      <c r="H27" s="40">
        <f t="shared" si="4"/>
        <v>0</v>
      </c>
      <c r="I27" s="40">
        <f t="shared" si="4"/>
        <v>0</v>
      </c>
      <c r="J27" s="17">
        <f t="shared" si="4"/>
        <v>0</v>
      </c>
      <c r="K27" s="17">
        <f>SUM(K28:K33)</f>
        <v>0</v>
      </c>
      <c r="L27" s="17">
        <f t="shared" si="4"/>
        <v>0</v>
      </c>
      <c r="M27" s="17">
        <f t="shared" si="4"/>
        <v>3250</v>
      </c>
      <c r="N27" s="17">
        <f t="shared" si="4"/>
        <v>0</v>
      </c>
      <c r="O27" s="40">
        <f t="shared" si="4"/>
        <v>0</v>
      </c>
      <c r="P27" s="40">
        <f t="shared" si="4"/>
        <v>0</v>
      </c>
      <c r="Q27" s="40">
        <f t="shared" si="4"/>
        <v>0</v>
      </c>
      <c r="R27" s="40">
        <f t="shared" si="4"/>
        <v>2000</v>
      </c>
      <c r="S27" s="40">
        <f t="shared" si="4"/>
        <v>0</v>
      </c>
      <c r="T27" s="40">
        <f t="shared" si="4"/>
        <v>120</v>
      </c>
      <c r="U27" s="40">
        <f t="shared" si="4"/>
        <v>0</v>
      </c>
      <c r="V27" s="40">
        <f t="shared" si="4"/>
        <v>0</v>
      </c>
      <c r="W27" s="40">
        <f t="shared" si="4"/>
        <v>0</v>
      </c>
      <c r="X27" s="17">
        <f t="shared" si="4"/>
        <v>270</v>
      </c>
      <c r="Y27" s="17">
        <f t="shared" si="4"/>
        <v>100</v>
      </c>
      <c r="Z27" s="17">
        <f t="shared" si="4"/>
        <v>0</v>
      </c>
      <c r="AA27" s="17">
        <f t="shared" si="4"/>
        <v>0</v>
      </c>
      <c r="AB27" s="17">
        <f t="shared" si="4"/>
        <v>0</v>
      </c>
      <c r="AC27" s="40">
        <f t="shared" si="4"/>
        <v>0</v>
      </c>
      <c r="AD27" s="40">
        <f t="shared" si="4"/>
        <v>0</v>
      </c>
      <c r="AE27" s="17">
        <f t="shared" si="4"/>
        <v>0</v>
      </c>
      <c r="AF27" s="17">
        <f t="shared" si="4"/>
        <v>0</v>
      </c>
      <c r="AG27" s="17">
        <f t="shared" si="4"/>
        <v>0</v>
      </c>
      <c r="AH27" s="17">
        <f t="shared" si="1"/>
        <v>6240</v>
      </c>
    </row>
    <row r="28" spans="2:34" ht="26.25" x14ac:dyDescent="0.4">
      <c r="B28" s="19" t="s">
        <v>3</v>
      </c>
      <c r="C28" s="6"/>
      <c r="D28" s="6"/>
      <c r="E28" s="6"/>
      <c r="F28" s="40"/>
      <c r="G28" s="6"/>
      <c r="H28" s="40"/>
      <c r="I28" s="40"/>
      <c r="J28" s="6"/>
      <c r="K28" s="6"/>
      <c r="L28" s="6"/>
      <c r="M28" s="6">
        <f>3200</f>
        <v>3200</v>
      </c>
      <c r="N28" s="6"/>
      <c r="O28" s="40"/>
      <c r="P28" s="40"/>
      <c r="Q28" s="6"/>
      <c r="R28" s="6"/>
      <c r="S28" s="6"/>
      <c r="T28" s="6"/>
      <c r="U28" s="6"/>
      <c r="V28" s="40"/>
      <c r="W28" s="40"/>
      <c r="X28" s="6"/>
      <c r="Y28" s="6"/>
      <c r="Z28" s="6"/>
      <c r="AA28" s="6"/>
      <c r="AB28" s="6"/>
      <c r="AC28" s="40"/>
      <c r="AD28" s="40"/>
      <c r="AE28" s="6"/>
      <c r="AF28" s="6"/>
      <c r="AG28" s="6"/>
      <c r="AH28" s="6">
        <f t="shared" si="1"/>
        <v>3200</v>
      </c>
    </row>
    <row r="29" spans="2:34" ht="26.25" x14ac:dyDescent="0.4">
      <c r="B29" s="19" t="s">
        <v>4</v>
      </c>
      <c r="C29" s="6"/>
      <c r="D29" s="6"/>
      <c r="E29" s="6"/>
      <c r="F29" s="40"/>
      <c r="G29" s="6"/>
      <c r="H29" s="40"/>
      <c r="I29" s="40"/>
      <c r="J29" s="6"/>
      <c r="K29" s="6"/>
      <c r="L29" s="6"/>
      <c r="M29" s="6"/>
      <c r="N29" s="6"/>
      <c r="O29" s="40"/>
      <c r="P29" s="40"/>
      <c r="Q29" s="6"/>
      <c r="R29" s="6">
        <f>1200</f>
        <v>1200</v>
      </c>
      <c r="S29" s="6"/>
      <c r="T29" s="6"/>
      <c r="U29" s="6"/>
      <c r="V29" s="40"/>
      <c r="W29" s="40"/>
      <c r="X29" s="6"/>
      <c r="Y29" s="6"/>
      <c r="Z29" s="6"/>
      <c r="AA29" s="6"/>
      <c r="AB29" s="6"/>
      <c r="AC29" s="40"/>
      <c r="AD29" s="40"/>
      <c r="AE29" s="6"/>
      <c r="AF29" s="6"/>
      <c r="AG29" s="6"/>
      <c r="AH29" s="6">
        <f t="shared" si="1"/>
        <v>1200</v>
      </c>
    </row>
    <row r="30" spans="2:34" ht="26.25" x14ac:dyDescent="0.4">
      <c r="B30" s="19" t="s">
        <v>37</v>
      </c>
      <c r="C30" s="6"/>
      <c r="D30" s="6"/>
      <c r="E30" s="6"/>
      <c r="F30" s="40"/>
      <c r="G30" s="6"/>
      <c r="H30" s="40"/>
      <c r="I30" s="40"/>
      <c r="J30" s="6"/>
      <c r="K30" s="6"/>
      <c r="L30" s="6"/>
      <c r="M30" s="6"/>
      <c r="N30" s="6"/>
      <c r="O30" s="40"/>
      <c r="P30" s="40"/>
      <c r="Q30" s="6"/>
      <c r="R30" s="6">
        <f>800</f>
        <v>800</v>
      </c>
      <c r="S30" s="6"/>
      <c r="T30" s="6"/>
      <c r="U30" s="6"/>
      <c r="V30" s="40"/>
      <c r="W30" s="40"/>
      <c r="X30" s="6"/>
      <c r="Y30" s="6"/>
      <c r="Z30" s="6"/>
      <c r="AA30" s="6"/>
      <c r="AB30" s="6"/>
      <c r="AC30" s="40"/>
      <c r="AD30" s="40"/>
      <c r="AE30" s="6"/>
      <c r="AF30" s="6"/>
      <c r="AG30" s="6"/>
      <c r="AH30" s="6">
        <f t="shared" si="1"/>
        <v>800</v>
      </c>
    </row>
    <row r="31" spans="2:34" ht="26.25" x14ac:dyDescent="0.4">
      <c r="B31" s="19" t="s">
        <v>19</v>
      </c>
      <c r="C31" s="6"/>
      <c r="D31" s="6"/>
      <c r="E31" s="6"/>
      <c r="F31" s="40"/>
      <c r="G31" s="6"/>
      <c r="H31" s="40"/>
      <c r="I31" s="40"/>
      <c r="J31" s="6"/>
      <c r="K31" s="6"/>
      <c r="L31" s="6"/>
      <c r="M31" s="6"/>
      <c r="N31" s="6"/>
      <c r="O31" s="40"/>
      <c r="P31" s="40"/>
      <c r="Q31" s="6"/>
      <c r="R31" s="6"/>
      <c r="S31" s="6"/>
      <c r="T31" s="6">
        <v>120</v>
      </c>
      <c r="U31" s="6"/>
      <c r="V31" s="40"/>
      <c r="W31" s="40"/>
      <c r="X31" s="6"/>
      <c r="Y31" s="6"/>
      <c r="Z31" s="6"/>
      <c r="AA31" s="6"/>
      <c r="AB31" s="6"/>
      <c r="AC31" s="40"/>
      <c r="AD31" s="40"/>
      <c r="AE31" s="6"/>
      <c r="AF31" s="6"/>
      <c r="AG31" s="6"/>
      <c r="AH31" s="6">
        <f t="shared" si="1"/>
        <v>120</v>
      </c>
    </row>
    <row r="32" spans="2:34" ht="26.25" x14ac:dyDescent="0.4">
      <c r="B32" s="19" t="s">
        <v>30</v>
      </c>
      <c r="C32" s="6"/>
      <c r="D32" s="6"/>
      <c r="E32" s="6"/>
      <c r="F32" s="40"/>
      <c r="G32" s="6"/>
      <c r="H32" s="40"/>
      <c r="I32" s="40"/>
      <c r="J32" s="6"/>
      <c r="K32" s="6"/>
      <c r="L32" s="6"/>
      <c r="M32" s="6"/>
      <c r="N32" s="6"/>
      <c r="O32" s="40"/>
      <c r="P32" s="40"/>
      <c r="Q32" s="6"/>
      <c r="R32" s="6"/>
      <c r="S32" s="6"/>
      <c r="T32" s="6"/>
      <c r="U32" s="6"/>
      <c r="V32" s="40"/>
      <c r="W32" s="40"/>
      <c r="X32" s="6">
        <f>270</f>
        <v>270</v>
      </c>
      <c r="Y32" s="6"/>
      <c r="Z32" s="6"/>
      <c r="AA32" s="6"/>
      <c r="AB32" s="6"/>
      <c r="AC32" s="40"/>
      <c r="AD32" s="40"/>
      <c r="AE32" s="6"/>
      <c r="AF32" s="6"/>
      <c r="AG32" s="6"/>
      <c r="AH32" s="6">
        <f t="shared" si="1"/>
        <v>270</v>
      </c>
    </row>
    <row r="33" spans="2:34" ht="26.25" x14ac:dyDescent="0.4">
      <c r="B33" s="19" t="s">
        <v>32</v>
      </c>
      <c r="C33" s="6"/>
      <c r="D33" s="6"/>
      <c r="E33" s="6"/>
      <c r="F33" s="40"/>
      <c r="G33" s="84">
        <f>500</f>
        <v>500</v>
      </c>
      <c r="H33" s="40"/>
      <c r="I33" s="40"/>
      <c r="J33" s="6"/>
      <c r="K33" s="6"/>
      <c r="L33" s="6"/>
      <c r="M33" s="6">
        <v>50</v>
      </c>
      <c r="N33" s="6"/>
      <c r="O33" s="40"/>
      <c r="P33" s="40"/>
      <c r="Q33" s="6"/>
      <c r="R33" s="6"/>
      <c r="S33" s="6"/>
      <c r="T33" s="6"/>
      <c r="U33" s="6"/>
      <c r="V33" s="40"/>
      <c r="W33" s="40"/>
      <c r="X33" s="84"/>
      <c r="Y33" s="6">
        <f>100</f>
        <v>100</v>
      </c>
      <c r="Z33" s="6"/>
      <c r="AA33" s="6"/>
      <c r="AB33" s="6"/>
      <c r="AC33" s="40"/>
      <c r="AD33" s="40"/>
      <c r="AE33" s="6"/>
      <c r="AF33" s="6"/>
      <c r="AG33" s="6"/>
      <c r="AH33" s="6">
        <f t="shared" si="1"/>
        <v>650</v>
      </c>
    </row>
    <row r="34" spans="2:34" ht="26.25" x14ac:dyDescent="0.4">
      <c r="B34" s="20" t="s">
        <v>23</v>
      </c>
      <c r="C34" s="17">
        <f>SUM(C35:C37)</f>
        <v>0</v>
      </c>
      <c r="D34" s="17">
        <f t="shared" ref="D34:AG34" si="5">SUM(D35:D37)</f>
        <v>0</v>
      </c>
      <c r="E34" s="17">
        <f t="shared" si="5"/>
        <v>0</v>
      </c>
      <c r="F34" s="40">
        <f t="shared" si="5"/>
        <v>0</v>
      </c>
      <c r="G34" s="17">
        <f>SUM(G35:G37)</f>
        <v>0</v>
      </c>
      <c r="H34" s="40">
        <f t="shared" si="5"/>
        <v>0</v>
      </c>
      <c r="I34" s="40">
        <f t="shared" si="5"/>
        <v>0</v>
      </c>
      <c r="J34" s="17">
        <f t="shared" si="5"/>
        <v>0</v>
      </c>
      <c r="K34" s="17">
        <f t="shared" si="5"/>
        <v>0</v>
      </c>
      <c r="L34" s="17">
        <f t="shared" si="5"/>
        <v>0</v>
      </c>
      <c r="M34" s="17">
        <f t="shared" si="5"/>
        <v>680</v>
      </c>
      <c r="N34" s="17">
        <f t="shared" si="5"/>
        <v>0</v>
      </c>
      <c r="O34" s="40">
        <f t="shared" si="5"/>
        <v>0</v>
      </c>
      <c r="P34" s="40">
        <f t="shared" si="5"/>
        <v>0</v>
      </c>
      <c r="Q34" s="17">
        <f t="shared" si="5"/>
        <v>2200</v>
      </c>
      <c r="R34" s="17">
        <f t="shared" si="5"/>
        <v>0</v>
      </c>
      <c r="S34" s="17">
        <f t="shared" si="5"/>
        <v>0</v>
      </c>
      <c r="T34" s="17">
        <f t="shared" si="5"/>
        <v>0</v>
      </c>
      <c r="U34" s="17">
        <f t="shared" si="5"/>
        <v>0</v>
      </c>
      <c r="V34" s="40">
        <f t="shared" si="5"/>
        <v>0</v>
      </c>
      <c r="W34" s="40">
        <f t="shared" si="5"/>
        <v>0</v>
      </c>
      <c r="X34" s="17">
        <f t="shared" si="5"/>
        <v>350</v>
      </c>
      <c r="Y34" s="17">
        <f t="shared" si="5"/>
        <v>0</v>
      </c>
      <c r="Z34" s="17">
        <f t="shared" si="5"/>
        <v>0</v>
      </c>
      <c r="AA34" s="17">
        <f t="shared" si="5"/>
        <v>0</v>
      </c>
      <c r="AB34" s="17">
        <f t="shared" si="5"/>
        <v>0</v>
      </c>
      <c r="AC34" s="40">
        <f t="shared" si="5"/>
        <v>0</v>
      </c>
      <c r="AD34" s="40">
        <f t="shared" si="5"/>
        <v>0</v>
      </c>
      <c r="AE34" s="17">
        <f t="shared" si="5"/>
        <v>0</v>
      </c>
      <c r="AF34" s="17">
        <f t="shared" si="5"/>
        <v>0</v>
      </c>
      <c r="AG34" s="17">
        <f t="shared" si="5"/>
        <v>0</v>
      </c>
      <c r="AH34" s="17">
        <f t="shared" si="1"/>
        <v>3230</v>
      </c>
    </row>
    <row r="35" spans="2:34" ht="26.25" x14ac:dyDescent="0.4">
      <c r="B35" s="19" t="s">
        <v>21</v>
      </c>
      <c r="C35" s="6"/>
      <c r="D35" s="6"/>
      <c r="E35" s="6"/>
      <c r="F35" s="40"/>
      <c r="G35" s="6"/>
      <c r="H35" s="40"/>
      <c r="I35" s="40"/>
      <c r="J35" s="6"/>
      <c r="K35" s="6"/>
      <c r="L35" s="6"/>
      <c r="M35" s="6"/>
      <c r="N35" s="6"/>
      <c r="O35" s="40"/>
      <c r="P35" s="40"/>
      <c r="Q35" s="6">
        <f>1100</f>
        <v>1100</v>
      </c>
      <c r="R35" s="6"/>
      <c r="S35" s="6"/>
      <c r="T35" s="6"/>
      <c r="U35" s="6"/>
      <c r="V35" s="40"/>
      <c r="W35" s="40"/>
      <c r="X35" s="6"/>
      <c r="Y35" s="6"/>
      <c r="Z35" s="6"/>
      <c r="AA35" s="6"/>
      <c r="AB35" s="6"/>
      <c r="AC35" s="40"/>
      <c r="AD35" s="40"/>
      <c r="AE35" s="6"/>
      <c r="AF35" s="6"/>
      <c r="AG35" s="6"/>
      <c r="AH35" s="6">
        <f t="shared" si="1"/>
        <v>1100</v>
      </c>
    </row>
    <row r="36" spans="2:34" ht="26.25" x14ac:dyDescent="0.4">
      <c r="B36" s="19" t="s">
        <v>20</v>
      </c>
      <c r="C36" s="6"/>
      <c r="D36" s="6"/>
      <c r="E36" s="6"/>
      <c r="F36" s="40"/>
      <c r="G36" s="6"/>
      <c r="H36" s="40"/>
      <c r="I36" s="40"/>
      <c r="J36" s="6"/>
      <c r="K36" s="6"/>
      <c r="L36" s="6"/>
      <c r="M36" s="6"/>
      <c r="N36" s="6"/>
      <c r="O36" s="40"/>
      <c r="P36" s="40"/>
      <c r="Q36" s="6">
        <v>1100</v>
      </c>
      <c r="R36" s="6"/>
      <c r="S36" s="6"/>
      <c r="T36" s="6"/>
      <c r="U36" s="6"/>
      <c r="V36" s="40"/>
      <c r="W36" s="40"/>
      <c r="X36" s="6"/>
      <c r="Y36" s="6"/>
      <c r="Z36" s="6"/>
      <c r="AA36" s="6"/>
      <c r="AB36" s="6"/>
      <c r="AC36" s="40"/>
      <c r="AD36" s="40"/>
      <c r="AE36" s="6"/>
      <c r="AF36" s="6"/>
      <c r="AG36" s="6"/>
      <c r="AH36" s="6">
        <f t="shared" si="1"/>
        <v>1100</v>
      </c>
    </row>
    <row r="37" spans="2:34" ht="26.25" x14ac:dyDescent="0.4">
      <c r="B37" s="19" t="s">
        <v>22</v>
      </c>
      <c r="C37" s="6">
        <f>SUM(C38:C40)</f>
        <v>0</v>
      </c>
      <c r="D37" s="6">
        <f t="shared" ref="D37:E37" si="6">SUM(D38:D40)</f>
        <v>0</v>
      </c>
      <c r="E37" s="6">
        <f t="shared" si="6"/>
        <v>0</v>
      </c>
      <c r="F37" s="40">
        <f t="shared" ref="F37" si="7">SUM(F38:F40)</f>
        <v>0</v>
      </c>
      <c r="G37" s="6">
        <f t="shared" ref="G37" si="8">SUM(G38:G40)</f>
        <v>0</v>
      </c>
      <c r="H37" s="40">
        <f t="shared" ref="H37" si="9">SUM(H38:H40)</f>
        <v>0</v>
      </c>
      <c r="I37" s="40">
        <f t="shared" ref="I37" si="10">SUM(I38:I40)</f>
        <v>0</v>
      </c>
      <c r="J37" s="6">
        <f t="shared" ref="J37" si="11">SUM(J38:J40)</f>
        <v>0</v>
      </c>
      <c r="K37" s="6">
        <f t="shared" ref="K37" si="12">SUM(K38:K40)</f>
        <v>0</v>
      </c>
      <c r="L37" s="6">
        <f t="shared" ref="L37" si="13">SUM(L38:L40)</f>
        <v>0</v>
      </c>
      <c r="M37" s="6">
        <f t="shared" ref="M37" si="14">SUM(M38:M40)</f>
        <v>680</v>
      </c>
      <c r="N37" s="6">
        <f t="shared" ref="N37" si="15">SUM(N38:N40)</f>
        <v>0</v>
      </c>
      <c r="O37" s="40">
        <f t="shared" ref="O37" si="16">SUM(O38:O40)</f>
        <v>0</v>
      </c>
      <c r="P37" s="40">
        <f t="shared" ref="P37:AG37" si="17">SUM(P38:P40)</f>
        <v>0</v>
      </c>
      <c r="Q37" s="40">
        <f t="shared" si="17"/>
        <v>0</v>
      </c>
      <c r="R37" s="40">
        <f t="shared" si="17"/>
        <v>0</v>
      </c>
      <c r="S37" s="40">
        <f t="shared" si="17"/>
        <v>0</v>
      </c>
      <c r="T37" s="40">
        <f t="shared" si="17"/>
        <v>0</v>
      </c>
      <c r="U37" s="40">
        <f t="shared" si="17"/>
        <v>0</v>
      </c>
      <c r="V37" s="40">
        <f t="shared" si="17"/>
        <v>0</v>
      </c>
      <c r="W37" s="40">
        <f t="shared" si="17"/>
        <v>0</v>
      </c>
      <c r="X37" s="40">
        <f t="shared" si="17"/>
        <v>350</v>
      </c>
      <c r="Y37" s="40">
        <f t="shared" si="17"/>
        <v>0</v>
      </c>
      <c r="Z37" s="40">
        <f t="shared" si="17"/>
        <v>0</v>
      </c>
      <c r="AA37" s="40">
        <f t="shared" si="17"/>
        <v>0</v>
      </c>
      <c r="AB37" s="40">
        <f t="shared" si="17"/>
        <v>0</v>
      </c>
      <c r="AC37" s="40">
        <f t="shared" si="17"/>
        <v>0</v>
      </c>
      <c r="AD37" s="40">
        <f t="shared" si="17"/>
        <v>0</v>
      </c>
      <c r="AE37" s="40">
        <f t="shared" si="17"/>
        <v>0</v>
      </c>
      <c r="AF37" s="40">
        <f t="shared" si="17"/>
        <v>0</v>
      </c>
      <c r="AG37" s="40">
        <f t="shared" si="17"/>
        <v>0</v>
      </c>
      <c r="AH37" s="6">
        <f t="shared" si="1"/>
        <v>1030</v>
      </c>
    </row>
    <row r="38" spans="2:34" ht="26.25" x14ac:dyDescent="0.4">
      <c r="B38" s="50" t="s">
        <v>45</v>
      </c>
      <c r="C38" s="6"/>
      <c r="D38" s="6"/>
      <c r="E38" s="6"/>
      <c r="F38" s="40"/>
      <c r="G38" s="6"/>
      <c r="H38" s="40"/>
      <c r="I38" s="40"/>
      <c r="J38" s="6"/>
      <c r="K38" s="6"/>
      <c r="L38" s="6"/>
      <c r="M38" s="6"/>
      <c r="N38" s="6"/>
      <c r="O38" s="40"/>
      <c r="P38" s="40"/>
      <c r="Q38" s="6"/>
      <c r="R38" s="6"/>
      <c r="S38" s="6"/>
      <c r="T38" s="6"/>
      <c r="U38" s="6"/>
      <c r="V38" s="40"/>
      <c r="W38" s="40"/>
      <c r="X38" s="6">
        <f>190</f>
        <v>190</v>
      </c>
      <c r="Y38" s="6"/>
      <c r="Z38" s="6"/>
      <c r="AA38" s="6"/>
      <c r="AB38" s="6"/>
      <c r="AC38" s="40"/>
      <c r="AD38" s="40"/>
      <c r="AE38" s="6"/>
      <c r="AF38" s="6"/>
      <c r="AG38" s="6"/>
      <c r="AH38" s="6"/>
    </row>
    <row r="39" spans="2:34" ht="26.25" x14ac:dyDescent="0.4">
      <c r="B39" s="50" t="s">
        <v>46</v>
      </c>
      <c r="C39" s="6"/>
      <c r="D39" s="6"/>
      <c r="E39" s="6"/>
      <c r="F39" s="40"/>
      <c r="G39" s="6"/>
      <c r="H39" s="40"/>
      <c r="I39" s="40"/>
      <c r="J39" s="6"/>
      <c r="K39" s="6"/>
      <c r="L39" s="6"/>
      <c r="M39" s="6"/>
      <c r="N39" s="6"/>
      <c r="O39" s="40"/>
      <c r="P39" s="40"/>
      <c r="Q39" s="6"/>
      <c r="R39" s="6"/>
      <c r="S39" s="6"/>
      <c r="T39" s="6"/>
      <c r="U39" s="6"/>
      <c r="V39" s="40"/>
      <c r="W39" s="40"/>
      <c r="X39" s="6">
        <v>160</v>
      </c>
      <c r="Y39" s="6"/>
      <c r="Z39" s="6"/>
      <c r="AA39" s="6"/>
      <c r="AB39" s="6"/>
      <c r="AC39" s="40"/>
      <c r="AD39" s="40"/>
      <c r="AE39" s="6"/>
      <c r="AF39" s="6"/>
      <c r="AG39" s="6"/>
      <c r="AH39" s="6"/>
    </row>
    <row r="40" spans="2:34" ht="26.25" x14ac:dyDescent="0.4">
      <c r="B40" s="50" t="s">
        <v>47</v>
      </c>
      <c r="C40" s="6"/>
      <c r="D40" s="6"/>
      <c r="E40" s="6"/>
      <c r="F40" s="40"/>
      <c r="G40" s="6"/>
      <c r="H40" s="40"/>
      <c r="I40" s="40"/>
      <c r="J40" s="6"/>
      <c r="K40" s="6"/>
      <c r="L40" s="6"/>
      <c r="M40" s="6">
        <v>680</v>
      </c>
      <c r="N40" s="6"/>
      <c r="O40" s="40"/>
      <c r="P40" s="40"/>
      <c r="Q40" s="6"/>
      <c r="R40" s="6"/>
      <c r="S40" s="6"/>
      <c r="T40" s="6"/>
      <c r="U40" s="6"/>
      <c r="V40" s="40"/>
      <c r="W40" s="40"/>
      <c r="X40" s="6"/>
      <c r="Y40" s="6"/>
      <c r="Z40" s="6"/>
      <c r="AA40" s="6"/>
      <c r="AB40" s="6"/>
      <c r="AC40" s="40"/>
      <c r="AD40" s="40"/>
      <c r="AE40" s="6"/>
      <c r="AF40" s="6"/>
      <c r="AG40" s="6"/>
      <c r="AH40" s="6"/>
    </row>
    <row r="41" spans="2:34" ht="26.25" x14ac:dyDescent="0.4">
      <c r="B41" s="16" t="s">
        <v>31</v>
      </c>
      <c r="C41" s="17">
        <f>SUM(C42:C44)</f>
        <v>0</v>
      </c>
      <c r="D41" s="17">
        <f t="shared" ref="D41:AG41" si="18">SUM(D42:D44)</f>
        <v>0</v>
      </c>
      <c r="E41" s="17">
        <f t="shared" si="18"/>
        <v>0</v>
      </c>
      <c r="F41" s="40">
        <f t="shared" si="18"/>
        <v>0</v>
      </c>
      <c r="G41" s="17">
        <f t="shared" si="18"/>
        <v>0</v>
      </c>
      <c r="H41" s="40">
        <f t="shared" si="18"/>
        <v>0</v>
      </c>
      <c r="I41" s="40">
        <f t="shared" si="18"/>
        <v>0</v>
      </c>
      <c r="J41" s="17">
        <f t="shared" si="18"/>
        <v>650</v>
      </c>
      <c r="K41" s="17">
        <f t="shared" si="18"/>
        <v>0</v>
      </c>
      <c r="L41" s="17">
        <f t="shared" si="18"/>
        <v>0</v>
      </c>
      <c r="M41" s="17">
        <f t="shared" si="18"/>
        <v>0</v>
      </c>
      <c r="N41" s="17">
        <f t="shared" si="18"/>
        <v>0</v>
      </c>
      <c r="O41" s="40">
        <f t="shared" si="18"/>
        <v>0</v>
      </c>
      <c r="P41" s="40">
        <f t="shared" si="18"/>
        <v>0</v>
      </c>
      <c r="Q41" s="17">
        <f t="shared" si="18"/>
        <v>650</v>
      </c>
      <c r="R41" s="17">
        <f t="shared" si="18"/>
        <v>120</v>
      </c>
      <c r="S41" s="17">
        <f t="shared" si="18"/>
        <v>0</v>
      </c>
      <c r="T41" s="17">
        <f t="shared" si="18"/>
        <v>0</v>
      </c>
      <c r="U41" s="17">
        <f t="shared" si="18"/>
        <v>0</v>
      </c>
      <c r="V41" s="40">
        <f t="shared" si="18"/>
        <v>0</v>
      </c>
      <c r="W41" s="40">
        <f t="shared" si="18"/>
        <v>0</v>
      </c>
      <c r="X41" s="17">
        <f t="shared" si="18"/>
        <v>650</v>
      </c>
      <c r="Y41" s="17">
        <f t="shared" si="18"/>
        <v>0</v>
      </c>
      <c r="Z41" s="17">
        <f t="shared" si="18"/>
        <v>0</v>
      </c>
      <c r="AA41" s="17">
        <f t="shared" si="18"/>
        <v>0</v>
      </c>
      <c r="AB41" s="17">
        <f t="shared" si="18"/>
        <v>0</v>
      </c>
      <c r="AC41" s="40">
        <f t="shared" si="18"/>
        <v>0</v>
      </c>
      <c r="AD41" s="40">
        <f t="shared" si="18"/>
        <v>0</v>
      </c>
      <c r="AE41" s="17">
        <f t="shared" si="18"/>
        <v>650</v>
      </c>
      <c r="AF41" s="17">
        <f t="shared" si="18"/>
        <v>0</v>
      </c>
      <c r="AG41" s="17">
        <f t="shared" si="18"/>
        <v>120</v>
      </c>
      <c r="AH41" s="17">
        <f t="shared" si="1"/>
        <v>2840</v>
      </c>
    </row>
    <row r="42" spans="2:34" s="21" customFormat="1" ht="26.25" x14ac:dyDescent="0.4">
      <c r="B42" s="19" t="s">
        <v>16</v>
      </c>
      <c r="C42" s="6"/>
      <c r="D42" s="6"/>
      <c r="E42" s="6"/>
      <c r="F42" s="40"/>
      <c r="G42" s="6"/>
      <c r="H42" s="40"/>
      <c r="I42" s="40"/>
      <c r="J42" s="6">
        <f>600</f>
        <v>600</v>
      </c>
      <c r="K42" s="6"/>
      <c r="L42" s="6"/>
      <c r="M42" s="6"/>
      <c r="N42" s="6"/>
      <c r="O42" s="40"/>
      <c r="P42" s="40"/>
      <c r="Q42" s="6">
        <f>600</f>
        <v>600</v>
      </c>
      <c r="R42" s="6"/>
      <c r="S42" s="6"/>
      <c r="T42" s="6"/>
      <c r="U42" s="6"/>
      <c r="V42" s="40"/>
      <c r="W42" s="40"/>
      <c r="X42" s="6">
        <f>600</f>
        <v>600</v>
      </c>
      <c r="Y42" s="6"/>
      <c r="Z42" s="6"/>
      <c r="AA42" s="6"/>
      <c r="AB42" s="6"/>
      <c r="AC42" s="40"/>
      <c r="AD42" s="40"/>
      <c r="AE42" s="6">
        <f>600</f>
        <v>600</v>
      </c>
      <c r="AF42" s="6"/>
      <c r="AG42" s="6"/>
      <c r="AH42" s="6">
        <f t="shared" si="1"/>
        <v>2400</v>
      </c>
    </row>
    <row r="43" spans="2:34" s="21" customFormat="1" ht="26.25" x14ac:dyDescent="0.4">
      <c r="B43" s="19" t="s">
        <v>17</v>
      </c>
      <c r="C43" s="6"/>
      <c r="D43" s="6"/>
      <c r="E43" s="6"/>
      <c r="F43" s="40"/>
      <c r="G43" s="6"/>
      <c r="H43" s="40"/>
      <c r="I43" s="40"/>
      <c r="J43" s="6">
        <f>50</f>
        <v>50</v>
      </c>
      <c r="K43" s="6"/>
      <c r="L43" s="6"/>
      <c r="M43" s="6"/>
      <c r="N43" s="6"/>
      <c r="O43" s="40"/>
      <c r="P43" s="40"/>
      <c r="Q43" s="6">
        <f>50</f>
        <v>50</v>
      </c>
      <c r="R43" s="6"/>
      <c r="S43" s="6"/>
      <c r="T43" s="6"/>
      <c r="U43" s="6"/>
      <c r="V43" s="40"/>
      <c r="W43" s="40"/>
      <c r="X43" s="6">
        <f>50</f>
        <v>50</v>
      </c>
      <c r="Y43" s="6"/>
      <c r="Z43" s="6"/>
      <c r="AA43" s="6"/>
      <c r="AB43" s="6"/>
      <c r="AC43" s="40"/>
      <c r="AD43" s="40"/>
      <c r="AE43" s="6">
        <f>50</f>
        <v>50</v>
      </c>
      <c r="AF43" s="6"/>
      <c r="AG43" s="6"/>
      <c r="AH43" s="6">
        <f t="shared" si="1"/>
        <v>200</v>
      </c>
    </row>
    <row r="44" spans="2:34" s="21" customFormat="1" ht="26.25" x14ac:dyDescent="0.4">
      <c r="B44" s="19" t="s">
        <v>38</v>
      </c>
      <c r="C44" s="6"/>
      <c r="D44" s="6"/>
      <c r="E44" s="6"/>
      <c r="F44" s="40"/>
      <c r="G44" s="6"/>
      <c r="H44" s="40"/>
      <c r="I44" s="40"/>
      <c r="J44" s="6"/>
      <c r="K44" s="6"/>
      <c r="L44" s="6"/>
      <c r="M44" s="6"/>
      <c r="N44" s="6"/>
      <c r="O44" s="40"/>
      <c r="P44" s="40"/>
      <c r="Q44" s="6"/>
      <c r="R44" s="6">
        <f>120</f>
        <v>120</v>
      </c>
      <c r="S44" s="6"/>
      <c r="T44" s="6"/>
      <c r="U44" s="6"/>
      <c r="V44" s="40"/>
      <c r="W44" s="40"/>
      <c r="X44" s="6"/>
      <c r="Y44" s="6"/>
      <c r="Z44" s="6"/>
      <c r="AA44" s="6"/>
      <c r="AB44" s="6"/>
      <c r="AC44" s="40"/>
      <c r="AD44" s="40"/>
      <c r="AE44" s="6"/>
      <c r="AF44" s="6"/>
      <c r="AG44" s="6">
        <f>120</f>
        <v>120</v>
      </c>
      <c r="AH44" s="6">
        <f t="shared" si="1"/>
        <v>240</v>
      </c>
    </row>
    <row r="45" spans="2:34" s="21" customFormat="1" ht="26.25" x14ac:dyDescent="0.4">
      <c r="B45" s="22" t="s">
        <v>33</v>
      </c>
      <c r="C45" s="17">
        <f>SUM(C46:C47)</f>
        <v>0</v>
      </c>
      <c r="D45" s="17">
        <f t="shared" ref="D45:AG45" si="19">SUM(D46:D47)</f>
        <v>0</v>
      </c>
      <c r="E45" s="17">
        <f t="shared" si="19"/>
        <v>90</v>
      </c>
      <c r="F45" s="40">
        <f t="shared" si="19"/>
        <v>0</v>
      </c>
      <c r="G45" s="17">
        <f t="shared" si="19"/>
        <v>0</v>
      </c>
      <c r="H45" s="40">
        <f t="shared" si="19"/>
        <v>0</v>
      </c>
      <c r="I45" s="40">
        <f t="shared" si="19"/>
        <v>0</v>
      </c>
      <c r="J45" s="17">
        <f t="shared" si="19"/>
        <v>0</v>
      </c>
      <c r="K45" s="17">
        <f t="shared" si="19"/>
        <v>0</v>
      </c>
      <c r="L45" s="17">
        <f t="shared" si="19"/>
        <v>90</v>
      </c>
      <c r="M45" s="17">
        <f t="shared" si="19"/>
        <v>0</v>
      </c>
      <c r="N45" s="17">
        <f t="shared" si="19"/>
        <v>0</v>
      </c>
      <c r="O45" s="40">
        <f t="shared" si="19"/>
        <v>0</v>
      </c>
      <c r="P45" s="40">
        <f t="shared" si="19"/>
        <v>0</v>
      </c>
      <c r="Q45" s="17">
        <f>SUM(Q46:Q46)</f>
        <v>140</v>
      </c>
      <c r="R45" s="17">
        <f t="shared" si="19"/>
        <v>0</v>
      </c>
      <c r="S45" s="17">
        <f t="shared" si="19"/>
        <v>90</v>
      </c>
      <c r="T45" s="17">
        <f t="shared" si="19"/>
        <v>0</v>
      </c>
      <c r="U45" s="17">
        <f t="shared" si="19"/>
        <v>0</v>
      </c>
      <c r="V45" s="40">
        <f t="shared" si="19"/>
        <v>0</v>
      </c>
      <c r="W45" s="40">
        <f t="shared" si="19"/>
        <v>0</v>
      </c>
      <c r="X45" s="17">
        <f t="shared" si="19"/>
        <v>0</v>
      </c>
      <c r="Y45" s="17">
        <f t="shared" si="19"/>
        <v>0</v>
      </c>
      <c r="Z45" s="17">
        <f t="shared" si="19"/>
        <v>90</v>
      </c>
      <c r="AA45" s="17">
        <f t="shared" si="19"/>
        <v>0</v>
      </c>
      <c r="AB45" s="17">
        <f t="shared" si="19"/>
        <v>0</v>
      </c>
      <c r="AC45" s="40">
        <f t="shared" si="19"/>
        <v>0</v>
      </c>
      <c r="AD45" s="40">
        <f t="shared" si="19"/>
        <v>0</v>
      </c>
      <c r="AE45" s="17">
        <f t="shared" si="19"/>
        <v>0</v>
      </c>
      <c r="AF45" s="17">
        <f t="shared" si="19"/>
        <v>0</v>
      </c>
      <c r="AG45" s="17">
        <f t="shared" si="19"/>
        <v>0</v>
      </c>
      <c r="AH45" s="17">
        <f t="shared" si="1"/>
        <v>500</v>
      </c>
    </row>
    <row r="46" spans="2:34" s="21" customFormat="1" ht="26.25" x14ac:dyDescent="0.4">
      <c r="B46" s="23" t="s">
        <v>34</v>
      </c>
      <c r="C46" s="6"/>
      <c r="D46" s="6"/>
      <c r="E46" s="6"/>
      <c r="F46" s="40"/>
      <c r="G46" s="6"/>
      <c r="H46" s="40"/>
      <c r="I46" s="40"/>
      <c r="J46" s="6"/>
      <c r="K46" s="6"/>
      <c r="L46" s="6"/>
      <c r="M46" s="6"/>
      <c r="N46" s="6"/>
      <c r="O46" s="40"/>
      <c r="P46" s="40"/>
      <c r="Q46" s="6">
        <f>140</f>
        <v>140</v>
      </c>
      <c r="R46" s="6"/>
      <c r="S46" s="6"/>
      <c r="T46" s="6"/>
      <c r="U46" s="6"/>
      <c r="V46" s="40"/>
      <c r="W46" s="40"/>
      <c r="X46" s="6"/>
      <c r="Y46" s="6"/>
      <c r="Z46" s="6"/>
      <c r="AA46" s="6"/>
      <c r="AB46" s="6"/>
      <c r="AC46" s="40"/>
      <c r="AD46" s="40"/>
      <c r="AE46" s="6"/>
      <c r="AF46" s="6"/>
      <c r="AG46" s="6"/>
      <c r="AH46" s="6">
        <f t="shared" si="1"/>
        <v>140</v>
      </c>
    </row>
    <row r="47" spans="2:34" s="21" customFormat="1" ht="26.25" x14ac:dyDescent="0.4">
      <c r="B47" s="23" t="s">
        <v>39</v>
      </c>
      <c r="C47" s="6"/>
      <c r="D47" s="6"/>
      <c r="E47" s="6">
        <f>90</f>
        <v>90</v>
      </c>
      <c r="F47" s="40"/>
      <c r="G47" s="6"/>
      <c r="H47" s="40"/>
      <c r="I47" s="40"/>
      <c r="J47" s="6"/>
      <c r="K47" s="6"/>
      <c r="L47" s="6">
        <f>90</f>
        <v>90</v>
      </c>
      <c r="M47" s="6"/>
      <c r="N47" s="6"/>
      <c r="O47" s="40"/>
      <c r="P47" s="40"/>
      <c r="R47" s="6"/>
      <c r="S47" s="6">
        <f>90</f>
        <v>90</v>
      </c>
      <c r="T47" s="6"/>
      <c r="U47" s="6"/>
      <c r="V47" s="40"/>
      <c r="W47" s="40"/>
      <c r="X47" s="6"/>
      <c r="Y47" s="6"/>
      <c r="Z47" s="6">
        <v>90</v>
      </c>
      <c r="AA47" s="6"/>
      <c r="AB47" s="6"/>
      <c r="AC47" s="40"/>
      <c r="AD47" s="40"/>
      <c r="AE47" s="6"/>
      <c r="AF47" s="6"/>
      <c r="AG47" s="6"/>
      <c r="AH47" s="6">
        <f t="shared" si="1"/>
        <v>360</v>
      </c>
    </row>
    <row r="48" spans="2:34" ht="26.25" x14ac:dyDescent="0.4">
      <c r="B48" s="16" t="s">
        <v>6</v>
      </c>
      <c r="C48" s="17">
        <f>SUM(C49:C51)</f>
        <v>0</v>
      </c>
      <c r="D48" s="17">
        <f t="shared" ref="D48:AG48" si="20">SUM(D49:D51)</f>
        <v>0</v>
      </c>
      <c r="E48" s="17">
        <f t="shared" si="20"/>
        <v>0</v>
      </c>
      <c r="F48" s="40">
        <f t="shared" si="20"/>
        <v>0</v>
      </c>
      <c r="G48" s="17">
        <f t="shared" si="20"/>
        <v>0</v>
      </c>
      <c r="H48" s="40">
        <f t="shared" si="20"/>
        <v>0</v>
      </c>
      <c r="I48" s="40">
        <f t="shared" si="20"/>
        <v>0</v>
      </c>
      <c r="J48" s="17">
        <f t="shared" si="20"/>
        <v>0</v>
      </c>
      <c r="K48" s="17">
        <f t="shared" si="20"/>
        <v>271.32</v>
      </c>
      <c r="L48" s="17">
        <f t="shared" si="20"/>
        <v>0</v>
      </c>
      <c r="M48" s="17">
        <f t="shared" si="20"/>
        <v>0</v>
      </c>
      <c r="N48" s="17">
        <f t="shared" si="20"/>
        <v>0</v>
      </c>
      <c r="O48" s="40">
        <f t="shared" si="20"/>
        <v>0</v>
      </c>
      <c r="P48" s="40">
        <f t="shared" si="20"/>
        <v>0</v>
      </c>
      <c r="Q48" s="17">
        <f t="shared" si="20"/>
        <v>0</v>
      </c>
      <c r="R48" s="17">
        <f t="shared" si="20"/>
        <v>0</v>
      </c>
      <c r="S48" s="17">
        <f t="shared" si="20"/>
        <v>30.4</v>
      </c>
      <c r="T48" s="17">
        <f t="shared" si="20"/>
        <v>0</v>
      </c>
      <c r="U48" s="17">
        <f t="shared" si="20"/>
        <v>0</v>
      </c>
      <c r="V48" s="40">
        <f t="shared" si="20"/>
        <v>0</v>
      </c>
      <c r="W48" s="40">
        <f t="shared" si="20"/>
        <v>0</v>
      </c>
      <c r="X48" s="17">
        <f t="shared" si="20"/>
        <v>0</v>
      </c>
      <c r="Y48" s="17">
        <f t="shared" si="20"/>
        <v>0</v>
      </c>
      <c r="Z48" s="17">
        <f t="shared" si="20"/>
        <v>0</v>
      </c>
      <c r="AA48" s="17">
        <f t="shared" si="20"/>
        <v>0</v>
      </c>
      <c r="AB48" s="17">
        <f t="shared" si="20"/>
        <v>159</v>
      </c>
      <c r="AC48" s="40">
        <f t="shared" si="20"/>
        <v>0</v>
      </c>
      <c r="AD48" s="40">
        <f t="shared" si="20"/>
        <v>0</v>
      </c>
      <c r="AE48" s="17">
        <f t="shared" si="20"/>
        <v>80</v>
      </c>
      <c r="AF48" s="17">
        <f t="shared" si="20"/>
        <v>0</v>
      </c>
      <c r="AG48" s="17">
        <f t="shared" si="20"/>
        <v>0</v>
      </c>
      <c r="AH48" s="17">
        <f t="shared" si="1"/>
        <v>540.72</v>
      </c>
    </row>
    <row r="49" spans="2:34" ht="26.25" x14ac:dyDescent="0.4">
      <c r="B49" s="19" t="s">
        <v>13</v>
      </c>
      <c r="C49" s="6"/>
      <c r="D49" s="6"/>
      <c r="E49" s="6"/>
      <c r="F49" s="40"/>
      <c r="G49" s="6"/>
      <c r="H49" s="40"/>
      <c r="I49" s="40"/>
      <c r="J49" s="6"/>
      <c r="K49" s="6"/>
      <c r="L49" s="6"/>
      <c r="M49" s="6"/>
      <c r="N49" s="6"/>
      <c r="O49" s="40"/>
      <c r="P49" s="40"/>
      <c r="Q49" s="6"/>
      <c r="R49" s="6"/>
      <c r="S49" s="6"/>
      <c r="T49" s="6"/>
      <c r="U49" s="6"/>
      <c r="V49" s="40"/>
      <c r="W49" s="40"/>
      <c r="X49" s="6"/>
      <c r="Y49" s="6"/>
      <c r="Z49" s="6"/>
      <c r="AA49" s="6"/>
      <c r="AB49" s="6"/>
      <c r="AC49" s="40"/>
      <c r="AD49" s="40"/>
      <c r="AE49" s="6">
        <v>80</v>
      </c>
      <c r="AF49" s="6"/>
      <c r="AG49" s="6"/>
      <c r="AH49" s="6">
        <f t="shared" si="1"/>
        <v>80</v>
      </c>
    </row>
    <row r="50" spans="2:34" ht="26.25" x14ac:dyDescent="0.4">
      <c r="B50" s="19" t="s">
        <v>14</v>
      </c>
      <c r="C50" s="6"/>
      <c r="D50" s="6"/>
      <c r="E50" s="6"/>
      <c r="F50" s="40"/>
      <c r="G50" s="6"/>
      <c r="H50" s="40"/>
      <c r="I50" s="40"/>
      <c r="J50" s="6"/>
      <c r="K50" s="84">
        <f>(11400*2.38%)</f>
        <v>271.32</v>
      </c>
      <c r="L50" s="6"/>
      <c r="M50" s="6"/>
      <c r="N50" s="6"/>
      <c r="O50" s="40"/>
      <c r="P50" s="40"/>
      <c r="Q50" s="6"/>
      <c r="R50" s="6"/>
      <c r="S50" s="6">
        <f>30.4</f>
        <v>30.4</v>
      </c>
      <c r="T50" s="6"/>
      <c r="U50" s="6"/>
      <c r="V50" s="40"/>
      <c r="W50" s="40"/>
      <c r="X50" s="6"/>
      <c r="Y50" s="6"/>
      <c r="Z50" s="6"/>
      <c r="AA50" s="6"/>
      <c r="AB50" s="6"/>
      <c r="AC50" s="40"/>
      <c r="AD50" s="40"/>
      <c r="AE50" s="6"/>
      <c r="AF50" s="6"/>
      <c r="AG50" s="6"/>
      <c r="AH50" s="6">
        <f t="shared" si="1"/>
        <v>301.71999999999997</v>
      </c>
    </row>
    <row r="51" spans="2:34" ht="26.25" x14ac:dyDescent="0.4">
      <c r="B51" s="19" t="s">
        <v>15</v>
      </c>
      <c r="C51" s="6"/>
      <c r="D51" s="6"/>
      <c r="E51" s="6"/>
      <c r="F51" s="40"/>
      <c r="G51" s="6"/>
      <c r="H51" s="40"/>
      <c r="I51" s="40"/>
      <c r="J51" s="6"/>
      <c r="K51" s="6"/>
      <c r="L51" s="6"/>
      <c r="M51" s="6"/>
      <c r="N51" s="6"/>
      <c r="O51" s="40"/>
      <c r="P51" s="40"/>
      <c r="Q51" s="6"/>
      <c r="R51" s="6"/>
      <c r="S51" s="6"/>
      <c r="T51" s="6"/>
      <c r="U51" s="6"/>
      <c r="V51" s="40"/>
      <c r="W51" s="40"/>
      <c r="X51" s="6"/>
      <c r="Y51" s="6"/>
      <c r="Z51" s="6"/>
      <c r="AA51" s="6"/>
      <c r="AB51" s="6">
        <v>159</v>
      </c>
      <c r="AC51" s="40"/>
      <c r="AD51" s="40"/>
      <c r="AE51" s="6"/>
      <c r="AF51" s="6"/>
      <c r="AG51" s="6"/>
      <c r="AH51" s="6">
        <f t="shared" si="1"/>
        <v>159</v>
      </c>
    </row>
    <row r="52" spans="2:34" ht="26.25" x14ac:dyDescent="0.4">
      <c r="B52" s="24" t="s">
        <v>7</v>
      </c>
      <c r="C52" s="25">
        <f t="shared" ref="C52:AH52" si="21">C18+C27+C34+C41+C45+C48</f>
        <v>0</v>
      </c>
      <c r="D52" s="25">
        <f t="shared" si="21"/>
        <v>0</v>
      </c>
      <c r="E52" s="25">
        <f t="shared" si="21"/>
        <v>90</v>
      </c>
      <c r="F52" s="29">
        <f t="shared" si="21"/>
        <v>0</v>
      </c>
      <c r="G52" s="25">
        <f t="shared" si="21"/>
        <v>500</v>
      </c>
      <c r="H52" s="29">
        <f t="shared" si="21"/>
        <v>0</v>
      </c>
      <c r="I52" s="29">
        <f t="shared" si="21"/>
        <v>0</v>
      </c>
      <c r="J52" s="25">
        <f t="shared" si="21"/>
        <v>650</v>
      </c>
      <c r="K52" s="25">
        <f t="shared" si="21"/>
        <v>25694.82</v>
      </c>
      <c r="L52" s="25">
        <f t="shared" si="21"/>
        <v>90</v>
      </c>
      <c r="M52" s="25">
        <f t="shared" si="21"/>
        <v>3930</v>
      </c>
      <c r="N52" s="25">
        <f t="shared" si="21"/>
        <v>0</v>
      </c>
      <c r="O52" s="29">
        <f t="shared" si="21"/>
        <v>0</v>
      </c>
      <c r="P52" s="29">
        <f t="shared" si="21"/>
        <v>0</v>
      </c>
      <c r="Q52" s="25">
        <f t="shared" si="21"/>
        <v>2990</v>
      </c>
      <c r="R52" s="25">
        <f t="shared" si="21"/>
        <v>2120</v>
      </c>
      <c r="S52" s="25">
        <f t="shared" si="21"/>
        <v>120.4</v>
      </c>
      <c r="T52" s="25">
        <f t="shared" si="21"/>
        <v>120</v>
      </c>
      <c r="U52" s="25">
        <f t="shared" si="21"/>
        <v>0</v>
      </c>
      <c r="V52" s="29">
        <f t="shared" si="21"/>
        <v>0</v>
      </c>
      <c r="W52" s="29">
        <f t="shared" si="21"/>
        <v>0</v>
      </c>
      <c r="X52" s="25">
        <f t="shared" si="21"/>
        <v>1270</v>
      </c>
      <c r="Y52" s="25">
        <f t="shared" si="21"/>
        <v>100</v>
      </c>
      <c r="Z52" s="25">
        <f t="shared" si="21"/>
        <v>90</v>
      </c>
      <c r="AA52" s="25">
        <f t="shared" si="21"/>
        <v>0</v>
      </c>
      <c r="AB52" s="25">
        <f t="shared" si="21"/>
        <v>759</v>
      </c>
      <c r="AC52" s="29">
        <f t="shared" si="21"/>
        <v>0</v>
      </c>
      <c r="AD52" s="29">
        <f t="shared" si="21"/>
        <v>0</v>
      </c>
      <c r="AE52" s="25">
        <f t="shared" si="21"/>
        <v>730</v>
      </c>
      <c r="AF52" s="25">
        <f t="shared" si="21"/>
        <v>0</v>
      </c>
      <c r="AG52" s="25">
        <f t="shared" si="21"/>
        <v>2140</v>
      </c>
      <c r="AH52" s="25">
        <f t="shared" si="21"/>
        <v>41394.22</v>
      </c>
    </row>
    <row r="53" spans="2:34" x14ac:dyDescent="0.25">
      <c r="B53" s="26"/>
      <c r="C53" s="27"/>
      <c r="D53" s="27"/>
      <c r="E53" s="27"/>
      <c r="F53" s="46"/>
      <c r="G53" s="27"/>
      <c r="H53" s="46"/>
      <c r="I53" s="46"/>
      <c r="J53" s="27"/>
      <c r="K53" s="27"/>
      <c r="L53" s="27"/>
      <c r="M53" s="27"/>
      <c r="N53" s="27"/>
      <c r="O53" s="46"/>
      <c r="P53" s="46"/>
      <c r="Q53" s="27"/>
      <c r="R53" s="27"/>
      <c r="S53" s="27"/>
      <c r="T53" s="27"/>
      <c r="U53" s="27"/>
      <c r="V53" s="46"/>
      <c r="W53" s="46"/>
      <c r="X53" s="27"/>
      <c r="Y53" s="27"/>
      <c r="Z53" s="27"/>
      <c r="AA53" s="27"/>
      <c r="AB53" s="27"/>
      <c r="AC53" s="46"/>
      <c r="AD53" s="46"/>
      <c r="AE53" s="27"/>
      <c r="AF53" s="27"/>
      <c r="AG53" s="27"/>
      <c r="AH53" s="27"/>
    </row>
    <row r="54" spans="2:34" ht="26.25" x14ac:dyDescent="0.4">
      <c r="B54" s="28" t="s">
        <v>40</v>
      </c>
      <c r="C54" s="29">
        <f>C14-C52</f>
        <v>0</v>
      </c>
      <c r="D54" s="29">
        <f t="shared" ref="D54:AG54" si="22">D5+D14-D52</f>
        <v>10000</v>
      </c>
      <c r="E54" s="29">
        <f t="shared" si="22"/>
        <v>9910</v>
      </c>
      <c r="F54" s="29">
        <f t="shared" si="22"/>
        <v>9910</v>
      </c>
      <c r="G54" s="29">
        <f t="shared" si="22"/>
        <v>9660</v>
      </c>
      <c r="H54" s="29">
        <f t="shared" si="22"/>
        <v>9660</v>
      </c>
      <c r="I54" s="29">
        <f t="shared" si="22"/>
        <v>9660</v>
      </c>
      <c r="J54" s="29">
        <f t="shared" si="22"/>
        <v>19250</v>
      </c>
      <c r="K54" s="29">
        <f t="shared" si="22"/>
        <v>5747.18</v>
      </c>
      <c r="L54" s="29">
        <f t="shared" si="22"/>
        <v>5657.18</v>
      </c>
      <c r="M54" s="29">
        <f t="shared" si="22"/>
        <v>2927.1800000000003</v>
      </c>
      <c r="N54" s="29">
        <f t="shared" si="22"/>
        <v>2927.1800000000003</v>
      </c>
      <c r="O54" s="29">
        <f t="shared" si="22"/>
        <v>2927.1800000000003</v>
      </c>
      <c r="P54" s="29">
        <f t="shared" si="22"/>
        <v>2927.1800000000003</v>
      </c>
      <c r="Q54" s="29">
        <f t="shared" si="22"/>
        <v>9.180000000000291</v>
      </c>
      <c r="R54" s="29">
        <f t="shared" si="22"/>
        <v>3334.1800000000003</v>
      </c>
      <c r="S54" s="29">
        <f t="shared" si="22"/>
        <v>3213.78</v>
      </c>
      <c r="T54" s="29">
        <f t="shared" si="22"/>
        <v>15093.78</v>
      </c>
      <c r="U54" s="29">
        <f t="shared" si="22"/>
        <v>15093.78</v>
      </c>
      <c r="V54" s="29">
        <f t="shared" si="22"/>
        <v>15093.78</v>
      </c>
      <c r="W54" s="29">
        <f t="shared" si="22"/>
        <v>15093.78</v>
      </c>
      <c r="X54" s="29">
        <f t="shared" si="22"/>
        <v>18908.78</v>
      </c>
      <c r="Y54" s="29">
        <f t="shared" si="22"/>
        <v>18808.78</v>
      </c>
      <c r="Z54" s="29">
        <f t="shared" si="22"/>
        <v>18718.78</v>
      </c>
      <c r="AA54" s="29">
        <f t="shared" si="22"/>
        <v>18718.78</v>
      </c>
      <c r="AB54" s="29">
        <f t="shared" si="22"/>
        <v>17959.78</v>
      </c>
      <c r="AC54" s="29">
        <f t="shared" si="22"/>
        <v>17959.78</v>
      </c>
      <c r="AD54" s="29">
        <f t="shared" si="22"/>
        <v>17959.78</v>
      </c>
      <c r="AE54" s="29">
        <f t="shared" si="22"/>
        <v>17229.78</v>
      </c>
      <c r="AF54" s="29">
        <f t="shared" si="22"/>
        <v>17229.78</v>
      </c>
      <c r="AG54" s="29">
        <f t="shared" si="22"/>
        <v>15089.779999999999</v>
      </c>
      <c r="AH54" s="29"/>
    </row>
    <row r="55" spans="2:34" s="30" customFormat="1" ht="15.75" x14ac:dyDescent="0.25">
      <c r="D55" s="31"/>
      <c r="G55" s="32"/>
      <c r="H55" s="32"/>
      <c r="I55" s="32"/>
      <c r="O55" s="32"/>
    </row>
    <row r="56" spans="2:34" x14ac:dyDescent="0.25">
      <c r="E56" s="33" t="e">
        <f>SUM(#REF!)</f>
        <v>#REF!</v>
      </c>
    </row>
  </sheetData>
  <mergeCells count="1">
    <mergeCell ref="B2:N2"/>
  </mergeCells>
  <pageMargins left="0.25" right="0.25" top="0.75" bottom="0.75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B1:AH56"/>
  <sheetViews>
    <sheetView showGridLines="0" zoomScale="31" zoomScaleNormal="31" workbookViewId="0">
      <pane xSplit="2" ySplit="6" topLeftCell="E7" activePane="bottomRight" state="frozen"/>
      <selection pane="topRight" activeCell="C1" sqref="C1"/>
      <selection pane="bottomLeft" activeCell="A6" sqref="A6"/>
      <selection pane="bottomRight" activeCell="K13" sqref="K13"/>
    </sheetView>
  </sheetViews>
  <sheetFormatPr defaultRowHeight="15" outlineLevelRow="1" x14ac:dyDescent="0.25"/>
  <cols>
    <col min="1" max="1" width="0" style="2" hidden="1" customWidth="1"/>
    <col min="2" max="2" width="62.5703125" style="2" bestFit="1" customWidth="1"/>
    <col min="3" max="7" width="20.7109375" style="2" customWidth="1"/>
    <col min="8" max="9" width="18.7109375" style="2" bestFit="1" customWidth="1"/>
    <col min="10" max="14" width="20.7109375" style="2" customWidth="1"/>
    <col min="15" max="15" width="10.7109375" style="1" customWidth="1"/>
    <col min="16" max="16" width="10.7109375" style="2" customWidth="1"/>
    <col min="17" max="21" width="20.7109375" style="2" customWidth="1"/>
    <col min="22" max="23" width="10.7109375" style="2" customWidth="1"/>
    <col min="24" max="28" width="20.7109375" style="2" customWidth="1"/>
    <col min="29" max="30" width="10.7109375" style="2" customWidth="1"/>
    <col min="31" max="33" width="20.7109375" style="2" customWidth="1"/>
    <col min="34" max="34" width="20.7109375" style="2" bestFit="1" customWidth="1"/>
    <col min="35" max="16384" width="9.140625" style="2"/>
  </cols>
  <sheetData>
    <row r="1" spans="2:34" hidden="1" x14ac:dyDescent="0.25"/>
    <row r="2" spans="2:34" ht="26.25" x14ac:dyDescent="0.25">
      <c r="B2" s="93" t="s">
        <v>44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2:34" ht="6.75" customHeight="1" x14ac:dyDescent="0.25"/>
    <row r="4" spans="2:34" ht="26.25" x14ac:dyDescent="0.4">
      <c r="B4" s="3"/>
      <c r="C4" s="34">
        <v>44347</v>
      </c>
      <c r="D4" s="34">
        <v>44348</v>
      </c>
      <c r="E4" s="34">
        <v>44349</v>
      </c>
      <c r="F4" s="37">
        <v>44350</v>
      </c>
      <c r="G4" s="34">
        <v>44351</v>
      </c>
      <c r="H4" s="37">
        <v>44352</v>
      </c>
      <c r="I4" s="37">
        <v>44353</v>
      </c>
      <c r="J4" s="34">
        <v>44354</v>
      </c>
      <c r="K4" s="34">
        <v>44355</v>
      </c>
      <c r="L4" s="34">
        <v>44356</v>
      </c>
      <c r="M4" s="34">
        <v>44357</v>
      </c>
      <c r="N4" s="34">
        <v>44358</v>
      </c>
      <c r="O4" s="37">
        <v>44359</v>
      </c>
      <c r="P4" s="37">
        <v>44360</v>
      </c>
      <c r="Q4" s="34">
        <v>44361</v>
      </c>
      <c r="R4" s="34">
        <v>44362</v>
      </c>
      <c r="S4" s="34">
        <v>44363</v>
      </c>
      <c r="T4" s="34">
        <v>44364</v>
      </c>
      <c r="U4" s="34">
        <v>44365</v>
      </c>
      <c r="V4" s="37">
        <v>44366</v>
      </c>
      <c r="W4" s="37">
        <v>44367</v>
      </c>
      <c r="X4" s="34">
        <v>44368</v>
      </c>
      <c r="Y4" s="34">
        <v>44369</v>
      </c>
      <c r="Z4" s="34">
        <v>44370</v>
      </c>
      <c r="AA4" s="34">
        <v>44371</v>
      </c>
      <c r="AB4" s="34">
        <v>44372</v>
      </c>
      <c r="AC4" s="37">
        <v>44373</v>
      </c>
      <c r="AD4" s="37">
        <v>44374</v>
      </c>
      <c r="AE4" s="34">
        <v>44375</v>
      </c>
      <c r="AF4" s="34">
        <v>44376</v>
      </c>
      <c r="AG4" s="34">
        <v>44377</v>
      </c>
      <c r="AH4" s="34" t="s">
        <v>43</v>
      </c>
    </row>
    <row r="5" spans="2:34" ht="26.25" x14ac:dyDescent="0.4">
      <c r="B5" s="35" t="s">
        <v>41</v>
      </c>
      <c r="C5" s="35"/>
      <c r="D5" s="35">
        <v>10000</v>
      </c>
      <c r="E5" s="35">
        <f t="shared" ref="E5:AH5" si="0">D54</f>
        <v>10000</v>
      </c>
      <c r="F5" s="38">
        <f t="shared" si="0"/>
        <v>9910</v>
      </c>
      <c r="G5" s="35">
        <f t="shared" si="0"/>
        <v>9910</v>
      </c>
      <c r="H5" s="38">
        <f t="shared" si="0"/>
        <v>10160</v>
      </c>
      <c r="I5" s="38">
        <f t="shared" si="0"/>
        <v>10160</v>
      </c>
      <c r="J5" s="35">
        <f t="shared" si="0"/>
        <v>10160</v>
      </c>
      <c r="K5" s="35">
        <f t="shared" si="0"/>
        <v>19750</v>
      </c>
      <c r="L5" s="35">
        <f t="shared" si="0"/>
        <v>5777.2200000000012</v>
      </c>
      <c r="M5" s="35">
        <f t="shared" si="0"/>
        <v>5687.2200000000012</v>
      </c>
      <c r="N5" s="35">
        <f t="shared" si="0"/>
        <v>2957.2200000000012</v>
      </c>
      <c r="O5" s="38">
        <f t="shared" si="0"/>
        <v>2957.2200000000012</v>
      </c>
      <c r="P5" s="38">
        <f t="shared" si="0"/>
        <v>2957.2200000000012</v>
      </c>
      <c r="Q5" s="35">
        <f t="shared" si="0"/>
        <v>2957.2200000000012</v>
      </c>
      <c r="R5" s="35">
        <f t="shared" si="0"/>
        <v>39.220000000001164</v>
      </c>
      <c r="S5" s="35">
        <f t="shared" si="0"/>
        <v>3364.2200000000012</v>
      </c>
      <c r="T5" s="35">
        <f t="shared" si="0"/>
        <v>3243.8200000000011</v>
      </c>
      <c r="U5" s="35">
        <f t="shared" si="0"/>
        <v>15123.820000000002</v>
      </c>
      <c r="V5" s="38">
        <f t="shared" si="0"/>
        <v>15123.820000000002</v>
      </c>
      <c r="W5" s="38">
        <f t="shared" si="0"/>
        <v>15123.820000000002</v>
      </c>
      <c r="X5" s="35">
        <f t="shared" si="0"/>
        <v>15123.820000000002</v>
      </c>
      <c r="Y5" s="35">
        <f t="shared" si="0"/>
        <v>18938.82</v>
      </c>
      <c r="Z5" s="35">
        <f t="shared" si="0"/>
        <v>18838.82</v>
      </c>
      <c r="AA5" s="35">
        <f t="shared" si="0"/>
        <v>18748.82</v>
      </c>
      <c r="AB5" s="35">
        <f t="shared" si="0"/>
        <v>18748.82</v>
      </c>
      <c r="AC5" s="38">
        <f t="shared" si="0"/>
        <v>17989.82</v>
      </c>
      <c r="AD5" s="38">
        <f t="shared" si="0"/>
        <v>17989.82</v>
      </c>
      <c r="AE5" s="35">
        <f t="shared" si="0"/>
        <v>17989.82</v>
      </c>
      <c r="AF5" s="35">
        <f t="shared" si="0"/>
        <v>17259.82</v>
      </c>
      <c r="AG5" s="35">
        <f t="shared" si="0"/>
        <v>17259.82</v>
      </c>
      <c r="AH5" s="35">
        <f t="shared" si="0"/>
        <v>15029.82</v>
      </c>
    </row>
    <row r="6" spans="2:34" ht="26.25" x14ac:dyDescent="0.4">
      <c r="B6" s="4" t="s">
        <v>0</v>
      </c>
      <c r="C6" s="4"/>
      <c r="D6" s="4"/>
      <c r="E6" s="4"/>
      <c r="F6" s="39"/>
      <c r="G6" s="4"/>
      <c r="H6" s="39"/>
      <c r="I6" s="39"/>
      <c r="J6" s="4"/>
      <c r="K6" s="4"/>
      <c r="L6" s="4"/>
      <c r="M6" s="4"/>
      <c r="N6" s="4"/>
      <c r="O6" s="39"/>
      <c r="P6" s="39"/>
      <c r="Q6" s="4"/>
      <c r="R6" s="4"/>
      <c r="S6" s="4"/>
      <c r="T6" s="4"/>
      <c r="U6" s="4"/>
      <c r="V6" s="39"/>
      <c r="W6" s="39"/>
      <c r="X6" s="4"/>
      <c r="Y6" s="4"/>
      <c r="Z6" s="4"/>
      <c r="AA6" s="4"/>
      <c r="AB6" s="4"/>
      <c r="AC6" s="39"/>
      <c r="AD6" s="39"/>
      <c r="AE6" s="4"/>
      <c r="AF6" s="4"/>
      <c r="AG6" s="4"/>
      <c r="AH6" s="4"/>
    </row>
    <row r="7" spans="2:34" ht="26.25" x14ac:dyDescent="0.4">
      <c r="B7" s="5" t="s">
        <v>35</v>
      </c>
      <c r="C7" s="6"/>
      <c r="D7" s="6"/>
      <c r="E7" s="6"/>
      <c r="F7" s="40"/>
      <c r="G7" s="6"/>
      <c r="H7" s="40"/>
      <c r="I7" s="40"/>
      <c r="J7" s="6">
        <f>18000*8%</f>
        <v>1440</v>
      </c>
      <c r="K7" s="6"/>
      <c r="L7" s="6"/>
      <c r="M7" s="6">
        <f>12000*10%</f>
        <v>1200</v>
      </c>
      <c r="N7" s="6"/>
      <c r="O7" s="40"/>
      <c r="P7" s="40"/>
      <c r="Q7" s="6"/>
      <c r="R7" s="6">
        <f>(3000*5%)+(11500*8%)</f>
        <v>1070</v>
      </c>
      <c r="S7" s="6"/>
      <c r="T7" s="6"/>
      <c r="U7" s="6"/>
      <c r="V7" s="40"/>
      <c r="W7" s="40"/>
      <c r="X7" s="6"/>
      <c r="Y7" s="6"/>
      <c r="Z7" s="6"/>
      <c r="AA7" s="6"/>
      <c r="AB7" s="6"/>
      <c r="AC7" s="40"/>
      <c r="AD7" s="40"/>
      <c r="AE7" s="6"/>
      <c r="AF7" s="6"/>
      <c r="AG7" s="6"/>
      <c r="AH7" s="6">
        <f>SUM(D7:AG7)</f>
        <v>3710</v>
      </c>
    </row>
    <row r="8" spans="2:34" ht="26.25" x14ac:dyDescent="0.4">
      <c r="B8" s="5" t="s">
        <v>9</v>
      </c>
      <c r="C8" s="6"/>
      <c r="D8" s="6"/>
      <c r="E8" s="6"/>
      <c r="F8" s="40"/>
      <c r="G8" s="6">
        <f>5000*5%</f>
        <v>250</v>
      </c>
      <c r="H8" s="40"/>
      <c r="I8" s="40"/>
      <c r="J8" s="6"/>
      <c r="K8" s="6">
        <f>2500*3%</f>
        <v>75</v>
      </c>
      <c r="L8" s="6"/>
      <c r="M8" s="6"/>
      <c r="N8" s="6"/>
      <c r="O8" s="40"/>
      <c r="P8" s="40"/>
      <c r="Q8" s="6">
        <f>1200*6%</f>
        <v>72</v>
      </c>
      <c r="R8" s="6"/>
      <c r="S8" s="6"/>
      <c r="T8" s="6"/>
      <c r="U8" s="6"/>
      <c r="V8" s="40"/>
      <c r="W8" s="40"/>
      <c r="X8" s="6"/>
      <c r="Y8" s="6"/>
      <c r="Z8" s="6"/>
      <c r="AA8" s="6"/>
      <c r="AB8" s="6"/>
      <c r="AC8" s="40"/>
      <c r="AD8" s="40"/>
      <c r="AE8" s="6"/>
      <c r="AF8" s="6"/>
      <c r="AG8" s="6"/>
      <c r="AH8" s="6">
        <f t="shared" ref="AH8:AH51" si="1">SUM(D8:AG8)</f>
        <v>397</v>
      </c>
    </row>
    <row r="9" spans="2:34" ht="26.25" x14ac:dyDescent="0.4">
      <c r="B9" s="5" t="s">
        <v>8</v>
      </c>
      <c r="C9" s="6"/>
      <c r="D9" s="6"/>
      <c r="E9" s="6"/>
      <c r="F9" s="40"/>
      <c r="G9" s="6"/>
      <c r="H9" s="40"/>
      <c r="I9" s="40"/>
      <c r="J9" s="6">
        <f>(352000/2)*5%</f>
        <v>8800</v>
      </c>
      <c r="K9" s="6"/>
      <c r="L9" s="6"/>
      <c r="M9" s="6"/>
      <c r="N9" s="6"/>
      <c r="O9" s="40"/>
      <c r="P9" s="40"/>
      <c r="Q9" s="6"/>
      <c r="R9" s="6">
        <f>(175000/2)*5%</f>
        <v>4375</v>
      </c>
      <c r="S9" s="6"/>
      <c r="T9" s="6"/>
      <c r="U9" s="6"/>
      <c r="V9" s="40"/>
      <c r="W9" s="40"/>
      <c r="X9" s="6"/>
      <c r="Y9" s="6"/>
      <c r="Z9" s="6"/>
      <c r="AA9" s="6"/>
      <c r="AB9" s="6"/>
      <c r="AC9" s="40"/>
      <c r="AD9" s="40"/>
      <c r="AE9" s="6"/>
      <c r="AF9" s="6"/>
      <c r="AG9" s="6"/>
      <c r="AH9" s="6">
        <f t="shared" si="1"/>
        <v>13175</v>
      </c>
    </row>
    <row r="10" spans="2:34" ht="26.25" x14ac:dyDescent="0.4">
      <c r="B10" s="5" t="s">
        <v>10</v>
      </c>
      <c r="C10" s="7"/>
      <c r="D10" s="7"/>
      <c r="E10" s="7"/>
      <c r="F10" s="41"/>
      <c r="G10" s="7"/>
      <c r="H10" s="41"/>
      <c r="I10" s="41"/>
      <c r="J10" s="7"/>
      <c r="K10" s="7"/>
      <c r="L10" s="7"/>
      <c r="M10" s="7"/>
      <c r="N10" s="7"/>
      <c r="O10" s="41"/>
      <c r="P10" s="41"/>
      <c r="Q10" s="7"/>
      <c r="R10" s="7"/>
      <c r="S10" s="7"/>
      <c r="T10" s="7">
        <f>(600000/3)*6%</f>
        <v>12000</v>
      </c>
      <c r="U10" s="7"/>
      <c r="V10" s="41"/>
      <c r="W10" s="41"/>
      <c r="X10" s="7">
        <f>(145000/2)*5%</f>
        <v>3625</v>
      </c>
      <c r="Y10" s="7"/>
      <c r="Z10" s="7"/>
      <c r="AA10" s="7"/>
      <c r="AB10" s="7"/>
      <c r="AC10" s="41"/>
      <c r="AD10" s="41"/>
      <c r="AE10" s="7"/>
      <c r="AF10" s="7"/>
      <c r="AG10" s="7"/>
      <c r="AH10" s="7">
        <f t="shared" si="1"/>
        <v>15625</v>
      </c>
    </row>
    <row r="11" spans="2:34" ht="26.25" x14ac:dyDescent="0.4">
      <c r="B11" s="51" t="s">
        <v>11</v>
      </c>
      <c r="C11" s="7"/>
      <c r="D11" s="7"/>
      <c r="E11" s="7"/>
      <c r="F11" s="41"/>
      <c r="G11" s="7"/>
      <c r="H11" s="41"/>
      <c r="I11" s="41"/>
      <c r="J11" s="7"/>
      <c r="K11" s="7"/>
      <c r="L11" s="7"/>
      <c r="M11" s="7"/>
      <c r="N11" s="7"/>
      <c r="O11" s="41"/>
      <c r="P11" s="41"/>
      <c r="Q11" s="7"/>
      <c r="R11" s="7"/>
      <c r="S11" s="7"/>
      <c r="T11" s="7"/>
      <c r="U11" s="7"/>
      <c r="V11" s="41"/>
      <c r="W11" s="41"/>
      <c r="X11" s="7">
        <f>73000*2%</f>
        <v>1460</v>
      </c>
      <c r="Y11" s="7"/>
      <c r="Z11" s="7"/>
      <c r="AA11" s="7"/>
      <c r="AB11" s="7"/>
      <c r="AC11" s="41"/>
      <c r="AD11" s="41"/>
      <c r="AE11" s="7"/>
      <c r="AF11" s="7"/>
      <c r="AG11" s="7"/>
      <c r="AH11" s="7">
        <f t="shared" si="1"/>
        <v>1460</v>
      </c>
    </row>
    <row r="12" spans="2:34" ht="26.25" x14ac:dyDescent="0.4">
      <c r="B12" s="51" t="s">
        <v>49</v>
      </c>
      <c r="C12" s="7"/>
      <c r="D12" s="7"/>
      <c r="E12" s="7"/>
      <c r="F12" s="41"/>
      <c r="G12" s="7"/>
      <c r="H12" s="41"/>
      <c r="I12" s="41"/>
      <c r="J12" s="7"/>
      <c r="K12" s="7"/>
      <c r="L12" s="7"/>
      <c r="M12" s="7"/>
      <c r="N12" s="7"/>
      <c r="O12" s="41"/>
      <c r="P12" s="41"/>
      <c r="Q12" s="7"/>
      <c r="R12" s="7"/>
      <c r="S12" s="7"/>
      <c r="T12" s="7"/>
      <c r="U12" s="7"/>
      <c r="V12" s="41"/>
      <c r="W12" s="41"/>
      <c r="X12" s="7"/>
      <c r="Y12" s="7"/>
      <c r="Z12" s="7"/>
      <c r="AA12" s="7"/>
      <c r="AB12" s="7"/>
      <c r="AC12" s="41"/>
      <c r="AD12" s="41"/>
      <c r="AE12" s="7"/>
      <c r="AF12" s="7"/>
      <c r="AG12" s="7"/>
      <c r="AH12" s="7">
        <f t="shared" si="1"/>
        <v>0</v>
      </c>
    </row>
    <row r="13" spans="2:34" ht="27" thickBot="1" x14ac:dyDescent="0.45">
      <c r="B13" s="8" t="s">
        <v>50</v>
      </c>
      <c r="C13" s="9"/>
      <c r="D13" s="9"/>
      <c r="E13" s="9"/>
      <c r="F13" s="42"/>
      <c r="G13" s="9"/>
      <c r="H13" s="42"/>
      <c r="I13" s="42"/>
      <c r="J13" s="9"/>
      <c r="K13" s="81">
        <v>10600</v>
      </c>
      <c r="L13" s="9"/>
      <c r="M13" s="9"/>
      <c r="N13" s="9"/>
      <c r="O13" s="42"/>
      <c r="P13" s="42"/>
      <c r="Q13" s="9"/>
      <c r="R13" s="9"/>
      <c r="S13" s="9"/>
      <c r="T13" s="9"/>
      <c r="U13" s="9"/>
      <c r="V13" s="42"/>
      <c r="W13" s="42"/>
      <c r="X13" s="9"/>
      <c r="Y13" s="9"/>
      <c r="Z13" s="9"/>
      <c r="AA13" s="9"/>
      <c r="AB13" s="9"/>
      <c r="AC13" s="42"/>
      <c r="AD13" s="42"/>
      <c r="AE13" s="9"/>
      <c r="AF13" s="9"/>
      <c r="AG13" s="9"/>
      <c r="AH13" s="9">
        <f t="shared" si="1"/>
        <v>10600</v>
      </c>
    </row>
    <row r="14" spans="2:34" ht="27" thickTop="1" x14ac:dyDescent="0.4">
      <c r="B14" s="10" t="s">
        <v>1</v>
      </c>
      <c r="C14" s="11">
        <f t="shared" ref="C14:AG14" si="2">SUM(C7:C13)</f>
        <v>0</v>
      </c>
      <c r="D14" s="11">
        <f t="shared" si="2"/>
        <v>0</v>
      </c>
      <c r="E14" s="11">
        <f t="shared" si="2"/>
        <v>0</v>
      </c>
      <c r="F14" s="43">
        <f t="shared" si="2"/>
        <v>0</v>
      </c>
      <c r="G14" s="11">
        <f t="shared" si="2"/>
        <v>250</v>
      </c>
      <c r="H14" s="43">
        <f t="shared" si="2"/>
        <v>0</v>
      </c>
      <c r="I14" s="43">
        <f t="shared" si="2"/>
        <v>0</v>
      </c>
      <c r="J14" s="11">
        <f t="shared" si="2"/>
        <v>10240</v>
      </c>
      <c r="K14" s="11">
        <f t="shared" si="2"/>
        <v>10675</v>
      </c>
      <c r="L14" s="11">
        <f t="shared" si="2"/>
        <v>0</v>
      </c>
      <c r="M14" s="11">
        <f t="shared" si="2"/>
        <v>1200</v>
      </c>
      <c r="N14" s="11">
        <f t="shared" si="2"/>
        <v>0</v>
      </c>
      <c r="O14" s="43">
        <f t="shared" si="2"/>
        <v>0</v>
      </c>
      <c r="P14" s="43">
        <f t="shared" si="2"/>
        <v>0</v>
      </c>
      <c r="Q14" s="11">
        <f t="shared" si="2"/>
        <v>72</v>
      </c>
      <c r="R14" s="11">
        <f t="shared" si="2"/>
        <v>5445</v>
      </c>
      <c r="S14" s="11">
        <f t="shared" si="2"/>
        <v>0</v>
      </c>
      <c r="T14" s="11">
        <f t="shared" si="2"/>
        <v>12000</v>
      </c>
      <c r="U14" s="11">
        <f t="shared" si="2"/>
        <v>0</v>
      </c>
      <c r="V14" s="43">
        <f t="shared" si="2"/>
        <v>0</v>
      </c>
      <c r="W14" s="43">
        <f t="shared" si="2"/>
        <v>0</v>
      </c>
      <c r="X14" s="11">
        <f t="shared" si="2"/>
        <v>5085</v>
      </c>
      <c r="Y14" s="11">
        <f t="shared" si="2"/>
        <v>0</v>
      </c>
      <c r="Z14" s="36">
        <f t="shared" si="2"/>
        <v>0</v>
      </c>
      <c r="AA14" s="36">
        <f t="shared" si="2"/>
        <v>0</v>
      </c>
      <c r="AB14" s="36">
        <f t="shared" si="2"/>
        <v>0</v>
      </c>
      <c r="AC14" s="49">
        <f t="shared" si="2"/>
        <v>0</v>
      </c>
      <c r="AD14" s="49">
        <f t="shared" si="2"/>
        <v>0</v>
      </c>
      <c r="AE14" s="36">
        <f t="shared" si="2"/>
        <v>0</v>
      </c>
      <c r="AF14" s="36">
        <f t="shared" si="2"/>
        <v>0</v>
      </c>
      <c r="AG14" s="36">
        <f t="shared" si="2"/>
        <v>0</v>
      </c>
      <c r="AH14" s="36">
        <f t="shared" si="1"/>
        <v>44967</v>
      </c>
    </row>
    <row r="15" spans="2:34" ht="26.25" x14ac:dyDescent="0.4">
      <c r="B15" s="3"/>
      <c r="C15" s="12"/>
      <c r="D15" s="12"/>
      <c r="E15" s="12"/>
      <c r="F15" s="44"/>
      <c r="G15" s="12"/>
      <c r="H15" s="44"/>
      <c r="I15" s="44"/>
      <c r="J15" s="12"/>
      <c r="K15" s="12"/>
      <c r="L15" s="12"/>
      <c r="M15" s="12"/>
      <c r="N15" s="12"/>
      <c r="O15" s="47"/>
      <c r="P15" s="48"/>
      <c r="V15" s="48"/>
      <c r="W15" s="48"/>
      <c r="AC15" s="48"/>
      <c r="AD15" s="48"/>
      <c r="AH15" s="2">
        <f t="shared" si="1"/>
        <v>0</v>
      </c>
    </row>
    <row r="16" spans="2:34" ht="26.25" x14ac:dyDescent="0.4">
      <c r="B16" s="13" t="s">
        <v>2</v>
      </c>
      <c r="C16" s="14"/>
      <c r="D16" s="14"/>
      <c r="E16" s="14"/>
      <c r="F16" s="45"/>
      <c r="G16" s="14"/>
      <c r="H16" s="45"/>
      <c r="I16" s="45"/>
      <c r="J16" s="14"/>
      <c r="K16" s="14"/>
      <c r="L16" s="14"/>
      <c r="M16" s="14"/>
      <c r="N16" s="14"/>
      <c r="O16" s="45"/>
      <c r="P16" s="45"/>
      <c r="Q16" s="14"/>
      <c r="R16" s="14"/>
      <c r="S16" s="14"/>
      <c r="T16" s="14"/>
      <c r="U16" s="14"/>
      <c r="V16" s="45"/>
      <c r="W16" s="45"/>
      <c r="X16" s="14"/>
      <c r="Y16" s="14"/>
      <c r="Z16" s="14"/>
      <c r="AA16" s="14"/>
      <c r="AB16" s="14"/>
      <c r="AC16" s="45"/>
      <c r="AD16" s="45"/>
      <c r="AE16" s="14"/>
      <c r="AF16" s="14"/>
      <c r="AG16" s="14"/>
      <c r="AH16" s="14">
        <f t="shared" si="1"/>
        <v>0</v>
      </c>
    </row>
    <row r="17" spans="2:34" ht="26.25" x14ac:dyDescent="0.4">
      <c r="B17" s="15" t="s">
        <v>12</v>
      </c>
      <c r="C17" s="12"/>
      <c r="D17" s="12"/>
      <c r="E17" s="12"/>
      <c r="F17" s="44"/>
      <c r="G17" s="12"/>
      <c r="H17" s="44"/>
      <c r="I17" s="44"/>
      <c r="J17" s="12"/>
      <c r="K17" s="12"/>
      <c r="L17" s="12"/>
      <c r="M17" s="12"/>
      <c r="N17" s="12"/>
      <c r="O17" s="44"/>
      <c r="P17" s="44"/>
      <c r="Q17" s="12"/>
      <c r="R17" s="12"/>
      <c r="S17" s="12"/>
      <c r="T17" s="12"/>
      <c r="U17" s="12"/>
      <c r="V17" s="44"/>
      <c r="W17" s="44"/>
      <c r="X17" s="12"/>
      <c r="Y17" s="12"/>
      <c r="Z17" s="12"/>
      <c r="AA17" s="12"/>
      <c r="AB17" s="12"/>
      <c r="AC17" s="44"/>
      <c r="AD17" s="44"/>
      <c r="AE17" s="12"/>
      <c r="AF17" s="12"/>
      <c r="AG17" s="12"/>
      <c r="AH17" s="12">
        <f t="shared" si="1"/>
        <v>0</v>
      </c>
    </row>
    <row r="18" spans="2:34" ht="26.25" x14ac:dyDescent="0.4">
      <c r="B18" s="16" t="s">
        <v>18</v>
      </c>
      <c r="C18" s="17">
        <f>SUM(C19:C26)</f>
        <v>0</v>
      </c>
      <c r="D18" s="17">
        <f t="shared" ref="D18:AF18" si="3">SUM(D19:D26)</f>
        <v>0</v>
      </c>
      <c r="E18" s="17">
        <f t="shared" si="3"/>
        <v>0</v>
      </c>
      <c r="F18" s="44">
        <f t="shared" si="3"/>
        <v>0</v>
      </c>
      <c r="G18" s="17">
        <f t="shared" si="3"/>
        <v>0</v>
      </c>
      <c r="H18" s="44">
        <f t="shared" si="3"/>
        <v>0</v>
      </c>
      <c r="I18" s="44">
        <f t="shared" si="3"/>
        <v>0</v>
      </c>
      <c r="J18" s="17">
        <f t="shared" si="3"/>
        <v>0</v>
      </c>
      <c r="K18" s="17">
        <f t="shared" si="3"/>
        <v>24395.5</v>
      </c>
      <c r="L18" s="17">
        <f t="shared" si="3"/>
        <v>0</v>
      </c>
      <c r="M18" s="17">
        <f t="shared" si="3"/>
        <v>0</v>
      </c>
      <c r="N18" s="17">
        <f t="shared" si="3"/>
        <v>0</v>
      </c>
      <c r="O18" s="44">
        <f t="shared" si="3"/>
        <v>0</v>
      </c>
      <c r="P18" s="44">
        <f t="shared" si="3"/>
        <v>0</v>
      </c>
      <c r="Q18" s="17">
        <f t="shared" si="3"/>
        <v>0</v>
      </c>
      <c r="R18" s="17">
        <f t="shared" si="3"/>
        <v>0</v>
      </c>
      <c r="S18" s="17">
        <f t="shared" si="3"/>
        <v>0</v>
      </c>
      <c r="T18" s="17">
        <f t="shared" si="3"/>
        <v>0</v>
      </c>
      <c r="U18" s="17">
        <f t="shared" si="3"/>
        <v>0</v>
      </c>
      <c r="V18" s="44">
        <f t="shared" si="3"/>
        <v>0</v>
      </c>
      <c r="W18" s="44">
        <f t="shared" si="3"/>
        <v>0</v>
      </c>
      <c r="X18" s="17">
        <f t="shared" si="3"/>
        <v>0</v>
      </c>
      <c r="Y18" s="17">
        <f t="shared" si="3"/>
        <v>0</v>
      </c>
      <c r="Z18" s="17">
        <f t="shared" si="3"/>
        <v>0</v>
      </c>
      <c r="AA18" s="17">
        <f t="shared" si="3"/>
        <v>0</v>
      </c>
      <c r="AB18" s="17">
        <f t="shared" si="3"/>
        <v>600</v>
      </c>
      <c r="AC18" s="44">
        <f t="shared" si="3"/>
        <v>0</v>
      </c>
      <c r="AD18" s="44">
        <f t="shared" si="3"/>
        <v>0</v>
      </c>
      <c r="AE18" s="17">
        <f t="shared" si="3"/>
        <v>0</v>
      </c>
      <c r="AF18" s="17">
        <f t="shared" si="3"/>
        <v>0</v>
      </c>
      <c r="AG18" s="17">
        <f>SUM(AG19:AG26)</f>
        <v>2020</v>
      </c>
      <c r="AH18" s="17">
        <f t="shared" si="1"/>
        <v>27015.5</v>
      </c>
    </row>
    <row r="19" spans="2:34" ht="26.25" x14ac:dyDescent="0.4">
      <c r="B19" s="18" t="s">
        <v>5</v>
      </c>
      <c r="C19" s="6"/>
      <c r="D19" s="6"/>
      <c r="E19" s="6"/>
      <c r="F19" s="40"/>
      <c r="G19" s="6"/>
      <c r="H19" s="40"/>
      <c r="I19" s="40"/>
      <c r="J19" s="6"/>
      <c r="K19" s="6">
        <f>17183.5</f>
        <v>17183.5</v>
      </c>
      <c r="L19" s="6"/>
      <c r="M19" s="6"/>
      <c r="N19" s="6"/>
      <c r="O19" s="40"/>
      <c r="P19" s="40"/>
      <c r="Q19" s="6"/>
      <c r="R19" s="6"/>
      <c r="S19" s="6"/>
      <c r="T19" s="6"/>
      <c r="U19" s="6"/>
      <c r="V19" s="40"/>
      <c r="W19" s="40"/>
      <c r="X19" s="6"/>
      <c r="Y19" s="6"/>
      <c r="Z19" s="6"/>
      <c r="AA19" s="6"/>
      <c r="AB19" s="6"/>
      <c r="AC19" s="40"/>
      <c r="AD19" s="40"/>
      <c r="AE19" s="6"/>
      <c r="AF19" s="6"/>
      <c r="AG19" s="6"/>
      <c r="AH19" s="6">
        <f t="shared" si="1"/>
        <v>17183.5</v>
      </c>
    </row>
    <row r="20" spans="2:34" ht="26.25" x14ac:dyDescent="0.4">
      <c r="B20" s="18" t="s">
        <v>24</v>
      </c>
      <c r="C20" s="6"/>
      <c r="D20" s="6"/>
      <c r="E20" s="6"/>
      <c r="F20" s="40"/>
      <c r="G20" s="6"/>
      <c r="H20" s="40"/>
      <c r="I20" s="40"/>
      <c r="J20" s="6"/>
      <c r="K20" s="6"/>
      <c r="L20" s="6"/>
      <c r="M20" s="6"/>
      <c r="N20" s="6"/>
      <c r="O20" s="40"/>
      <c r="P20" s="40"/>
      <c r="Q20" s="6"/>
      <c r="R20" s="6"/>
      <c r="S20" s="6"/>
      <c r="T20" s="6"/>
      <c r="U20" s="6"/>
      <c r="V20" s="40"/>
      <c r="W20" s="40"/>
      <c r="X20" s="6"/>
      <c r="Y20" s="6"/>
      <c r="Z20" s="6"/>
      <c r="AA20" s="6"/>
      <c r="AB20" s="6"/>
      <c r="AC20" s="40"/>
      <c r="AD20" s="40"/>
      <c r="AE20" s="6"/>
      <c r="AF20" s="6"/>
      <c r="AG20" s="6">
        <f>1700</f>
        <v>1700</v>
      </c>
      <c r="AH20" s="6">
        <f t="shared" si="1"/>
        <v>1700</v>
      </c>
    </row>
    <row r="21" spans="2:34" ht="26.25" x14ac:dyDescent="0.4">
      <c r="B21" s="18" t="s">
        <v>25</v>
      </c>
      <c r="C21" s="6"/>
      <c r="D21" s="6"/>
      <c r="E21" s="6"/>
      <c r="F21" s="40"/>
      <c r="G21" s="6"/>
      <c r="H21" s="40"/>
      <c r="I21" s="40"/>
      <c r="J21" s="6"/>
      <c r="K21" s="6"/>
      <c r="L21" s="6"/>
      <c r="M21" s="6"/>
      <c r="N21" s="6"/>
      <c r="O21" s="40"/>
      <c r="P21" s="40"/>
      <c r="Q21" s="6"/>
      <c r="R21" s="6"/>
      <c r="S21" s="6"/>
      <c r="T21" s="6"/>
      <c r="U21" s="6"/>
      <c r="V21" s="40"/>
      <c r="W21" s="40"/>
      <c r="X21" s="6"/>
      <c r="Y21" s="6"/>
      <c r="Z21" s="6"/>
      <c r="AA21" s="6"/>
      <c r="AB21" s="6"/>
      <c r="AC21" s="40"/>
      <c r="AD21" s="40"/>
      <c r="AE21" s="6"/>
      <c r="AF21" s="6"/>
      <c r="AG21" s="6"/>
      <c r="AH21" s="6">
        <f t="shared" si="1"/>
        <v>0</v>
      </c>
    </row>
    <row r="22" spans="2:34" ht="26.25" x14ac:dyDescent="0.4">
      <c r="B22" s="18" t="s">
        <v>26</v>
      </c>
      <c r="C22" s="6"/>
      <c r="D22" s="6"/>
      <c r="E22" s="6"/>
      <c r="F22" s="40"/>
      <c r="G22" s="6"/>
      <c r="H22" s="40"/>
      <c r="I22" s="40"/>
      <c r="J22" s="6"/>
      <c r="K22" s="6"/>
      <c r="L22" s="6"/>
      <c r="M22" s="6"/>
      <c r="N22" s="6"/>
      <c r="O22" s="40"/>
      <c r="P22" s="40"/>
      <c r="Q22" s="6"/>
      <c r="R22" s="6"/>
      <c r="S22" s="6"/>
      <c r="T22" s="6"/>
      <c r="U22" s="6"/>
      <c r="V22" s="40"/>
      <c r="W22" s="40"/>
      <c r="X22" s="6"/>
      <c r="Y22" s="6"/>
      <c r="Z22" s="6"/>
      <c r="AA22" s="6"/>
      <c r="AB22" s="6"/>
      <c r="AC22" s="40"/>
      <c r="AD22" s="40"/>
      <c r="AE22" s="6"/>
      <c r="AF22" s="6"/>
      <c r="AG22" s="6"/>
      <c r="AH22" s="6">
        <f t="shared" si="1"/>
        <v>0</v>
      </c>
    </row>
    <row r="23" spans="2:34" ht="26.25" x14ac:dyDescent="0.4">
      <c r="B23" s="18" t="s">
        <v>27</v>
      </c>
      <c r="C23" s="6"/>
      <c r="D23" s="6"/>
      <c r="E23" s="6"/>
      <c r="F23" s="40"/>
      <c r="G23" s="6"/>
      <c r="H23" s="40"/>
      <c r="I23" s="40"/>
      <c r="J23" s="6"/>
      <c r="K23" s="6">
        <v>2577</v>
      </c>
      <c r="L23" s="6"/>
      <c r="M23" s="6"/>
      <c r="N23" s="6"/>
      <c r="O23" s="40"/>
      <c r="P23" s="40"/>
      <c r="Q23" s="6"/>
      <c r="R23" s="6"/>
      <c r="S23" s="6"/>
      <c r="T23" s="6"/>
      <c r="U23" s="6"/>
      <c r="V23" s="40"/>
      <c r="W23" s="40"/>
      <c r="X23" s="6"/>
      <c r="Y23" s="6"/>
      <c r="Z23" s="6"/>
      <c r="AA23" s="6"/>
      <c r="AB23" s="6"/>
      <c r="AC23" s="40"/>
      <c r="AD23" s="40"/>
      <c r="AE23" s="6"/>
      <c r="AF23" s="6"/>
      <c r="AG23" s="6"/>
      <c r="AH23" s="6">
        <f t="shared" si="1"/>
        <v>2577</v>
      </c>
    </row>
    <row r="24" spans="2:34" ht="26.25" x14ac:dyDescent="0.4">
      <c r="B24" s="18" t="s">
        <v>28</v>
      </c>
      <c r="C24" s="6"/>
      <c r="D24" s="6"/>
      <c r="E24" s="6"/>
      <c r="F24" s="40"/>
      <c r="G24" s="6"/>
      <c r="H24" s="40"/>
      <c r="I24" s="40"/>
      <c r="J24" s="6"/>
      <c r="K24" s="6"/>
      <c r="L24" s="6"/>
      <c r="M24" s="6"/>
      <c r="N24" s="6"/>
      <c r="O24" s="40"/>
      <c r="P24" s="40"/>
      <c r="Q24" s="6"/>
      <c r="R24" s="6"/>
      <c r="S24" s="6"/>
      <c r="T24" s="6"/>
      <c r="U24" s="6"/>
      <c r="V24" s="40"/>
      <c r="W24" s="40"/>
      <c r="X24" s="6"/>
      <c r="Y24" s="6"/>
      <c r="Z24" s="6"/>
      <c r="AA24" s="6"/>
      <c r="AB24" s="6">
        <v>600</v>
      </c>
      <c r="AC24" s="40"/>
      <c r="AD24" s="40"/>
      <c r="AE24" s="6"/>
      <c r="AF24" s="6"/>
      <c r="AG24" s="6"/>
      <c r="AH24" s="6">
        <f t="shared" si="1"/>
        <v>600</v>
      </c>
    </row>
    <row r="25" spans="2:34" ht="26.25" x14ac:dyDescent="0.4">
      <c r="B25" s="18" t="s">
        <v>29</v>
      </c>
      <c r="C25" s="6"/>
      <c r="D25" s="6"/>
      <c r="E25" s="6"/>
      <c r="F25" s="40"/>
      <c r="G25" s="6"/>
      <c r="H25" s="40"/>
      <c r="I25" s="40"/>
      <c r="J25" s="6"/>
      <c r="K25" s="6"/>
      <c r="L25" s="6"/>
      <c r="M25" s="6"/>
      <c r="N25" s="6"/>
      <c r="O25" s="40"/>
      <c r="P25" s="40"/>
      <c r="Q25" s="6"/>
      <c r="R25" s="6"/>
      <c r="S25" s="6"/>
      <c r="T25" s="6"/>
      <c r="U25" s="6"/>
      <c r="V25" s="40"/>
      <c r="W25" s="40"/>
      <c r="X25" s="6"/>
      <c r="Y25" s="6"/>
      <c r="Z25" s="6"/>
      <c r="AA25" s="6"/>
      <c r="AB25" s="6"/>
      <c r="AC25" s="40"/>
      <c r="AD25" s="40"/>
      <c r="AE25" s="6"/>
      <c r="AF25" s="6"/>
      <c r="AG25" s="6">
        <v>320</v>
      </c>
      <c r="AH25" s="6">
        <f t="shared" si="1"/>
        <v>320</v>
      </c>
    </row>
    <row r="26" spans="2:34" ht="26.25" x14ac:dyDescent="0.4">
      <c r="B26" s="18" t="s">
        <v>42</v>
      </c>
      <c r="C26" s="6"/>
      <c r="D26" s="6"/>
      <c r="E26" s="6"/>
      <c r="F26" s="40"/>
      <c r="G26" s="6"/>
      <c r="H26" s="40"/>
      <c r="I26" s="40"/>
      <c r="J26" s="6"/>
      <c r="K26" s="6">
        <f>(352000/2)*1%+(175000/2)*1%+(600000/3)*1%</f>
        <v>4635</v>
      </c>
      <c r="L26" s="6"/>
      <c r="M26" s="6"/>
      <c r="N26" s="6"/>
      <c r="O26" s="40"/>
      <c r="P26" s="40"/>
      <c r="Q26" s="6"/>
      <c r="R26" s="6"/>
      <c r="S26" s="6"/>
      <c r="T26" s="6"/>
      <c r="U26" s="6"/>
      <c r="V26" s="40"/>
      <c r="W26" s="40"/>
      <c r="X26" s="6"/>
      <c r="Y26" s="6"/>
      <c r="Z26" s="6"/>
      <c r="AA26" s="6"/>
      <c r="AB26" s="6"/>
      <c r="AC26" s="40"/>
      <c r="AD26" s="40"/>
      <c r="AE26" s="6"/>
      <c r="AF26" s="6"/>
      <c r="AG26" s="6"/>
      <c r="AH26" s="6">
        <f t="shared" si="1"/>
        <v>4635</v>
      </c>
    </row>
    <row r="27" spans="2:34" ht="26.25" x14ac:dyDescent="0.4">
      <c r="B27" s="16" t="s">
        <v>36</v>
      </c>
      <c r="C27" s="17">
        <f>SUM(C28:C33)</f>
        <v>0</v>
      </c>
      <c r="D27" s="17">
        <f t="shared" ref="D27:AG27" si="4">SUM(D28:D33)</f>
        <v>0</v>
      </c>
      <c r="E27" s="17">
        <f t="shared" si="4"/>
        <v>0</v>
      </c>
      <c r="F27" s="40">
        <f t="shared" si="4"/>
        <v>0</v>
      </c>
      <c r="G27" s="17">
        <f t="shared" si="4"/>
        <v>0</v>
      </c>
      <c r="H27" s="40">
        <f t="shared" si="4"/>
        <v>0</v>
      </c>
      <c r="I27" s="40">
        <f t="shared" si="4"/>
        <v>0</v>
      </c>
      <c r="J27" s="17">
        <f t="shared" si="4"/>
        <v>0</v>
      </c>
      <c r="K27" s="17">
        <f t="shared" si="4"/>
        <v>0</v>
      </c>
      <c r="L27" s="17">
        <f t="shared" si="4"/>
        <v>0</v>
      </c>
      <c r="M27" s="17">
        <f t="shared" si="4"/>
        <v>3250</v>
      </c>
      <c r="N27" s="17">
        <f t="shared" si="4"/>
        <v>0</v>
      </c>
      <c r="O27" s="40">
        <f t="shared" si="4"/>
        <v>0</v>
      </c>
      <c r="P27" s="40">
        <f t="shared" si="4"/>
        <v>0</v>
      </c>
      <c r="Q27" s="17">
        <f t="shared" si="4"/>
        <v>0</v>
      </c>
      <c r="R27" s="17">
        <f t="shared" si="4"/>
        <v>2000</v>
      </c>
      <c r="S27" s="17">
        <f t="shared" si="4"/>
        <v>0</v>
      </c>
      <c r="T27" s="17">
        <f t="shared" si="4"/>
        <v>120</v>
      </c>
      <c r="U27" s="17">
        <f t="shared" si="4"/>
        <v>0</v>
      </c>
      <c r="V27" s="40">
        <f t="shared" si="4"/>
        <v>0</v>
      </c>
      <c r="W27" s="40">
        <f t="shared" si="4"/>
        <v>0</v>
      </c>
      <c r="X27" s="17">
        <f t="shared" si="4"/>
        <v>270</v>
      </c>
      <c r="Y27" s="17">
        <f t="shared" si="4"/>
        <v>100</v>
      </c>
      <c r="Z27" s="17">
        <f t="shared" si="4"/>
        <v>0</v>
      </c>
      <c r="AA27" s="17">
        <f t="shared" si="4"/>
        <v>0</v>
      </c>
      <c r="AB27" s="17">
        <f t="shared" si="4"/>
        <v>0</v>
      </c>
      <c r="AC27" s="40">
        <f t="shared" si="4"/>
        <v>0</v>
      </c>
      <c r="AD27" s="40">
        <f t="shared" si="4"/>
        <v>0</v>
      </c>
      <c r="AE27" s="17">
        <f t="shared" si="4"/>
        <v>0</v>
      </c>
      <c r="AF27" s="17">
        <f t="shared" si="4"/>
        <v>0</v>
      </c>
      <c r="AG27" s="17">
        <f t="shared" si="4"/>
        <v>0</v>
      </c>
      <c r="AH27" s="17">
        <f t="shared" si="1"/>
        <v>5740</v>
      </c>
    </row>
    <row r="28" spans="2:34" ht="26.25" x14ac:dyDescent="0.4">
      <c r="B28" s="19" t="s">
        <v>3</v>
      </c>
      <c r="C28" s="6"/>
      <c r="D28" s="6"/>
      <c r="E28" s="6"/>
      <c r="F28" s="40"/>
      <c r="G28" s="6"/>
      <c r="H28" s="40"/>
      <c r="I28" s="40"/>
      <c r="J28" s="6"/>
      <c r="K28" s="6"/>
      <c r="L28" s="6"/>
      <c r="M28" s="6">
        <v>3200</v>
      </c>
      <c r="N28" s="6"/>
      <c r="O28" s="40"/>
      <c r="P28" s="40"/>
      <c r="Q28" s="6"/>
      <c r="R28" s="6"/>
      <c r="S28" s="6"/>
      <c r="T28" s="6"/>
      <c r="U28" s="6"/>
      <c r="V28" s="40"/>
      <c r="W28" s="40"/>
      <c r="X28" s="6"/>
      <c r="Y28" s="6"/>
      <c r="Z28" s="6"/>
      <c r="AA28" s="6"/>
      <c r="AB28" s="6"/>
      <c r="AC28" s="40"/>
      <c r="AD28" s="40"/>
      <c r="AE28" s="6"/>
      <c r="AF28" s="6"/>
      <c r="AG28" s="6"/>
      <c r="AH28" s="6">
        <f t="shared" si="1"/>
        <v>3200</v>
      </c>
    </row>
    <row r="29" spans="2:34" ht="26.25" x14ac:dyDescent="0.4">
      <c r="B29" s="19" t="s">
        <v>4</v>
      </c>
      <c r="C29" s="6"/>
      <c r="D29" s="6"/>
      <c r="E29" s="6"/>
      <c r="F29" s="40"/>
      <c r="G29" s="6"/>
      <c r="H29" s="40"/>
      <c r="I29" s="40"/>
      <c r="J29" s="6"/>
      <c r="K29" s="6"/>
      <c r="L29" s="6"/>
      <c r="M29" s="6"/>
      <c r="N29" s="6"/>
      <c r="O29" s="40"/>
      <c r="P29" s="40"/>
      <c r="Q29" s="6"/>
      <c r="R29" s="6">
        <v>1200</v>
      </c>
      <c r="S29" s="6"/>
      <c r="T29" s="6"/>
      <c r="U29" s="6"/>
      <c r="V29" s="40"/>
      <c r="W29" s="40"/>
      <c r="X29" s="6"/>
      <c r="Y29" s="6"/>
      <c r="Z29" s="6"/>
      <c r="AA29" s="6"/>
      <c r="AB29" s="6"/>
      <c r="AC29" s="40"/>
      <c r="AD29" s="40"/>
      <c r="AE29" s="6"/>
      <c r="AF29" s="6"/>
      <c r="AG29" s="6"/>
      <c r="AH29" s="6">
        <f t="shared" si="1"/>
        <v>1200</v>
      </c>
    </row>
    <row r="30" spans="2:34" ht="26.25" x14ac:dyDescent="0.4">
      <c r="B30" s="19" t="s">
        <v>37</v>
      </c>
      <c r="C30" s="6"/>
      <c r="D30" s="6"/>
      <c r="E30" s="6"/>
      <c r="F30" s="40"/>
      <c r="G30" s="6"/>
      <c r="H30" s="40"/>
      <c r="I30" s="40"/>
      <c r="J30" s="6"/>
      <c r="K30" s="6"/>
      <c r="L30" s="6"/>
      <c r="M30" s="6"/>
      <c r="N30" s="6"/>
      <c r="O30" s="40"/>
      <c r="P30" s="40"/>
      <c r="Q30" s="6"/>
      <c r="R30" s="6">
        <v>800</v>
      </c>
      <c r="S30" s="6"/>
      <c r="T30" s="6"/>
      <c r="U30" s="6"/>
      <c r="V30" s="40"/>
      <c r="W30" s="40"/>
      <c r="X30" s="6"/>
      <c r="Y30" s="6"/>
      <c r="Z30" s="6"/>
      <c r="AA30" s="6"/>
      <c r="AB30" s="6"/>
      <c r="AC30" s="40"/>
      <c r="AD30" s="40"/>
      <c r="AE30" s="6"/>
      <c r="AF30" s="6"/>
      <c r="AG30" s="6"/>
      <c r="AH30" s="6">
        <f t="shared" si="1"/>
        <v>800</v>
      </c>
    </row>
    <row r="31" spans="2:34" ht="26.25" x14ac:dyDescent="0.4">
      <c r="B31" s="19" t="s">
        <v>19</v>
      </c>
      <c r="C31" s="6"/>
      <c r="D31" s="6"/>
      <c r="E31" s="6"/>
      <c r="F31" s="40"/>
      <c r="G31" s="6"/>
      <c r="H31" s="40"/>
      <c r="I31" s="40"/>
      <c r="J31" s="6"/>
      <c r="K31" s="6"/>
      <c r="L31" s="6"/>
      <c r="M31" s="6"/>
      <c r="N31" s="6"/>
      <c r="O31" s="40"/>
      <c r="P31" s="40"/>
      <c r="Q31" s="6"/>
      <c r="R31" s="6"/>
      <c r="S31" s="6"/>
      <c r="T31" s="6">
        <v>120</v>
      </c>
      <c r="U31" s="6"/>
      <c r="V31" s="40"/>
      <c r="W31" s="40"/>
      <c r="X31" s="6"/>
      <c r="Y31" s="6"/>
      <c r="Z31" s="6"/>
      <c r="AA31" s="6"/>
      <c r="AB31" s="6"/>
      <c r="AC31" s="40"/>
      <c r="AD31" s="40"/>
      <c r="AE31" s="6"/>
      <c r="AF31" s="6"/>
      <c r="AG31" s="6"/>
      <c r="AH31" s="6">
        <f t="shared" si="1"/>
        <v>120</v>
      </c>
    </row>
    <row r="32" spans="2:34" ht="26.25" x14ac:dyDescent="0.4">
      <c r="B32" s="19" t="s">
        <v>30</v>
      </c>
      <c r="C32" s="6"/>
      <c r="D32" s="6"/>
      <c r="E32" s="6"/>
      <c r="F32" s="40"/>
      <c r="G32" s="6"/>
      <c r="H32" s="40"/>
      <c r="I32" s="40"/>
      <c r="J32" s="6"/>
      <c r="K32" s="6"/>
      <c r="L32" s="6"/>
      <c r="M32" s="6"/>
      <c r="N32" s="6"/>
      <c r="O32" s="40"/>
      <c r="P32" s="40"/>
      <c r="Q32" s="6"/>
      <c r="R32" s="6"/>
      <c r="S32" s="6"/>
      <c r="T32" s="6"/>
      <c r="U32" s="6"/>
      <c r="V32" s="40"/>
      <c r="W32" s="40"/>
      <c r="X32" s="6">
        <v>270</v>
      </c>
      <c r="Y32" s="6"/>
      <c r="Z32" s="6"/>
      <c r="AA32" s="6"/>
      <c r="AB32" s="6"/>
      <c r="AC32" s="40"/>
      <c r="AD32" s="40"/>
      <c r="AE32" s="6"/>
      <c r="AF32" s="6"/>
      <c r="AG32" s="6"/>
      <c r="AH32" s="6">
        <f t="shared" si="1"/>
        <v>270</v>
      </c>
    </row>
    <row r="33" spans="2:34" ht="26.25" x14ac:dyDescent="0.4">
      <c r="B33" s="19" t="s">
        <v>32</v>
      </c>
      <c r="C33" s="6"/>
      <c r="D33" s="6"/>
      <c r="E33" s="6"/>
      <c r="F33" s="40"/>
      <c r="G33" s="6"/>
      <c r="H33" s="40"/>
      <c r="I33" s="40"/>
      <c r="J33" s="6"/>
      <c r="K33" s="6"/>
      <c r="L33" s="6"/>
      <c r="M33" s="6">
        <v>50</v>
      </c>
      <c r="N33" s="6"/>
      <c r="O33" s="40"/>
      <c r="P33" s="40"/>
      <c r="Q33" s="6"/>
      <c r="R33" s="6"/>
      <c r="S33" s="6"/>
      <c r="T33" s="6"/>
      <c r="U33" s="6"/>
      <c r="V33" s="40"/>
      <c r="W33" s="40"/>
      <c r="X33" s="6"/>
      <c r="Y33" s="6">
        <v>100</v>
      </c>
      <c r="Z33" s="6"/>
      <c r="AA33" s="6"/>
      <c r="AB33" s="6"/>
      <c r="AC33" s="40"/>
      <c r="AD33" s="40"/>
      <c r="AE33" s="6"/>
      <c r="AF33" s="6"/>
      <c r="AG33" s="6"/>
      <c r="AH33" s="6">
        <f t="shared" si="1"/>
        <v>150</v>
      </c>
    </row>
    <row r="34" spans="2:34" ht="26.25" x14ac:dyDescent="0.4">
      <c r="B34" s="20" t="s">
        <v>23</v>
      </c>
      <c r="C34" s="17">
        <f>SUM(C35:C37)</f>
        <v>0</v>
      </c>
      <c r="D34" s="17">
        <f t="shared" ref="D34:AG34" si="5">SUM(D35:D37)</f>
        <v>0</v>
      </c>
      <c r="E34" s="17">
        <f t="shared" si="5"/>
        <v>0</v>
      </c>
      <c r="F34" s="40">
        <f t="shared" si="5"/>
        <v>0</v>
      </c>
      <c r="G34" s="17">
        <f>SUM(G35:G37)</f>
        <v>0</v>
      </c>
      <c r="H34" s="40">
        <f t="shared" si="5"/>
        <v>0</v>
      </c>
      <c r="I34" s="40">
        <f t="shared" si="5"/>
        <v>0</v>
      </c>
      <c r="J34" s="17">
        <f t="shared" si="5"/>
        <v>0</v>
      </c>
      <c r="K34" s="17">
        <f t="shared" si="5"/>
        <v>0</v>
      </c>
      <c r="L34" s="17">
        <f t="shared" si="5"/>
        <v>0</v>
      </c>
      <c r="M34" s="17">
        <f t="shared" si="5"/>
        <v>680</v>
      </c>
      <c r="N34" s="17">
        <f t="shared" si="5"/>
        <v>0</v>
      </c>
      <c r="O34" s="40">
        <f t="shared" si="5"/>
        <v>0</v>
      </c>
      <c r="P34" s="40">
        <f t="shared" si="5"/>
        <v>0</v>
      </c>
      <c r="Q34" s="17">
        <f t="shared" si="5"/>
        <v>2200</v>
      </c>
      <c r="R34" s="17">
        <f t="shared" si="5"/>
        <v>0</v>
      </c>
      <c r="S34" s="17">
        <f t="shared" si="5"/>
        <v>0</v>
      </c>
      <c r="T34" s="17">
        <f t="shared" si="5"/>
        <v>0</v>
      </c>
      <c r="U34" s="17">
        <f t="shared" si="5"/>
        <v>0</v>
      </c>
      <c r="V34" s="40">
        <f t="shared" si="5"/>
        <v>0</v>
      </c>
      <c r="W34" s="40">
        <f t="shared" si="5"/>
        <v>0</v>
      </c>
      <c r="X34" s="17">
        <f t="shared" si="5"/>
        <v>350</v>
      </c>
      <c r="Y34" s="17">
        <f t="shared" si="5"/>
        <v>0</v>
      </c>
      <c r="Z34" s="17">
        <f t="shared" si="5"/>
        <v>0</v>
      </c>
      <c r="AA34" s="17">
        <f t="shared" si="5"/>
        <v>0</v>
      </c>
      <c r="AB34" s="17">
        <f t="shared" si="5"/>
        <v>0</v>
      </c>
      <c r="AC34" s="40">
        <f t="shared" si="5"/>
        <v>0</v>
      </c>
      <c r="AD34" s="40">
        <f t="shared" si="5"/>
        <v>0</v>
      </c>
      <c r="AE34" s="17">
        <f t="shared" si="5"/>
        <v>0</v>
      </c>
      <c r="AF34" s="17">
        <f t="shared" si="5"/>
        <v>0</v>
      </c>
      <c r="AG34" s="17">
        <f t="shared" si="5"/>
        <v>0</v>
      </c>
      <c r="AH34" s="17">
        <f t="shared" si="1"/>
        <v>3230</v>
      </c>
    </row>
    <row r="35" spans="2:34" ht="26.25" x14ac:dyDescent="0.4">
      <c r="B35" s="19" t="s">
        <v>48</v>
      </c>
      <c r="C35" s="6"/>
      <c r="D35" s="6"/>
      <c r="E35" s="6"/>
      <c r="F35" s="40"/>
      <c r="G35" s="6"/>
      <c r="H35" s="40"/>
      <c r="I35" s="40"/>
      <c r="J35" s="6"/>
      <c r="K35" s="6"/>
      <c r="L35" s="6"/>
      <c r="M35" s="6"/>
      <c r="N35" s="6"/>
      <c r="O35" s="40"/>
      <c r="P35" s="40"/>
      <c r="Q35" s="6">
        <v>1100</v>
      </c>
      <c r="R35" s="6"/>
      <c r="S35" s="6"/>
      <c r="T35" s="6"/>
      <c r="U35" s="6"/>
      <c r="V35" s="40"/>
      <c r="W35" s="40"/>
      <c r="X35" s="6"/>
      <c r="Y35" s="6"/>
      <c r="Z35" s="6"/>
      <c r="AA35" s="6"/>
      <c r="AB35" s="6"/>
      <c r="AC35" s="40"/>
      <c r="AD35" s="40"/>
      <c r="AE35" s="6"/>
      <c r="AF35" s="6"/>
      <c r="AG35" s="6"/>
      <c r="AH35" s="6">
        <f t="shared" si="1"/>
        <v>1100</v>
      </c>
    </row>
    <row r="36" spans="2:34" ht="26.25" x14ac:dyDescent="0.4">
      <c r="B36" s="19" t="s">
        <v>20</v>
      </c>
      <c r="C36" s="6"/>
      <c r="D36" s="6"/>
      <c r="E36" s="6"/>
      <c r="F36" s="40"/>
      <c r="G36" s="6"/>
      <c r="H36" s="40"/>
      <c r="I36" s="40"/>
      <c r="J36" s="6"/>
      <c r="K36" s="6"/>
      <c r="L36" s="6"/>
      <c r="M36" s="6"/>
      <c r="N36" s="6"/>
      <c r="O36" s="40"/>
      <c r="P36" s="40"/>
      <c r="Q36" s="6">
        <v>1100</v>
      </c>
      <c r="R36" s="6"/>
      <c r="S36" s="6"/>
      <c r="T36" s="6"/>
      <c r="U36" s="6"/>
      <c r="V36" s="40"/>
      <c r="W36" s="40"/>
      <c r="X36" s="6"/>
      <c r="Y36" s="6"/>
      <c r="Z36" s="6"/>
      <c r="AA36" s="6"/>
      <c r="AB36" s="6"/>
      <c r="AC36" s="40"/>
      <c r="AD36" s="40"/>
      <c r="AE36" s="6"/>
      <c r="AF36" s="6"/>
      <c r="AG36" s="6"/>
      <c r="AH36" s="6">
        <f t="shared" si="1"/>
        <v>1100</v>
      </c>
    </row>
    <row r="37" spans="2:34" ht="26.25" x14ac:dyDescent="0.4">
      <c r="B37" s="19" t="s">
        <v>22</v>
      </c>
      <c r="C37" s="6">
        <f>SUM(C38:C40)</f>
        <v>0</v>
      </c>
      <c r="D37" s="6">
        <f t="shared" ref="D37:AG37" si="6">SUM(D38:D40)</f>
        <v>0</v>
      </c>
      <c r="E37" s="6">
        <f t="shared" si="6"/>
        <v>0</v>
      </c>
      <c r="F37" s="40">
        <f t="shared" si="6"/>
        <v>0</v>
      </c>
      <c r="G37" s="6">
        <f t="shared" si="6"/>
        <v>0</v>
      </c>
      <c r="H37" s="40">
        <f t="shared" si="6"/>
        <v>0</v>
      </c>
      <c r="I37" s="40">
        <f t="shared" si="6"/>
        <v>0</v>
      </c>
      <c r="J37" s="6">
        <f t="shared" si="6"/>
        <v>0</v>
      </c>
      <c r="K37" s="6">
        <f t="shared" si="6"/>
        <v>0</v>
      </c>
      <c r="L37" s="6">
        <f t="shared" si="6"/>
        <v>0</v>
      </c>
      <c r="M37" s="6">
        <f t="shared" si="6"/>
        <v>680</v>
      </c>
      <c r="N37" s="6">
        <f t="shared" si="6"/>
        <v>0</v>
      </c>
      <c r="O37" s="40">
        <f t="shared" si="6"/>
        <v>0</v>
      </c>
      <c r="P37" s="40">
        <f t="shared" si="6"/>
        <v>0</v>
      </c>
      <c r="Q37" s="6">
        <f t="shared" si="6"/>
        <v>0</v>
      </c>
      <c r="R37" s="6">
        <f t="shared" si="6"/>
        <v>0</v>
      </c>
      <c r="S37" s="6">
        <f t="shared" si="6"/>
        <v>0</v>
      </c>
      <c r="T37" s="6">
        <f t="shared" si="6"/>
        <v>0</v>
      </c>
      <c r="U37" s="6">
        <f t="shared" si="6"/>
        <v>0</v>
      </c>
      <c r="V37" s="40">
        <f t="shared" si="6"/>
        <v>0</v>
      </c>
      <c r="W37" s="40">
        <f t="shared" si="6"/>
        <v>0</v>
      </c>
      <c r="X37" s="6">
        <f t="shared" si="6"/>
        <v>350</v>
      </c>
      <c r="Y37" s="6">
        <f t="shared" si="6"/>
        <v>0</v>
      </c>
      <c r="Z37" s="6">
        <f t="shared" si="6"/>
        <v>0</v>
      </c>
      <c r="AA37" s="6">
        <f t="shared" si="6"/>
        <v>0</v>
      </c>
      <c r="AB37" s="6">
        <f t="shared" si="6"/>
        <v>0</v>
      </c>
      <c r="AC37" s="40">
        <f t="shared" si="6"/>
        <v>0</v>
      </c>
      <c r="AD37" s="40">
        <f t="shared" si="6"/>
        <v>0</v>
      </c>
      <c r="AE37" s="6">
        <f t="shared" si="6"/>
        <v>0</v>
      </c>
      <c r="AF37" s="6">
        <f t="shared" si="6"/>
        <v>0</v>
      </c>
      <c r="AG37" s="6">
        <f t="shared" si="6"/>
        <v>0</v>
      </c>
      <c r="AH37" s="6">
        <f t="shared" si="1"/>
        <v>1030</v>
      </c>
    </row>
    <row r="38" spans="2:34" ht="26.25" outlineLevel="1" x14ac:dyDescent="0.4">
      <c r="B38" s="50" t="s">
        <v>45</v>
      </c>
      <c r="C38" s="6"/>
      <c r="D38" s="6"/>
      <c r="E38" s="6"/>
      <c r="F38" s="40"/>
      <c r="G38" s="6"/>
      <c r="H38" s="40"/>
      <c r="I38" s="40"/>
      <c r="J38" s="6"/>
      <c r="K38" s="6"/>
      <c r="L38" s="6"/>
      <c r="M38" s="6"/>
      <c r="N38" s="6"/>
      <c r="O38" s="40"/>
      <c r="P38" s="40"/>
      <c r="Q38" s="6"/>
      <c r="R38" s="6"/>
      <c r="S38" s="6"/>
      <c r="T38" s="6"/>
      <c r="U38" s="6"/>
      <c r="V38" s="40"/>
      <c r="W38" s="40"/>
      <c r="X38" s="6">
        <v>190</v>
      </c>
      <c r="Y38" s="6"/>
      <c r="Z38" s="6"/>
      <c r="AA38" s="6"/>
      <c r="AB38" s="6"/>
      <c r="AC38" s="40"/>
      <c r="AD38" s="40"/>
      <c r="AE38" s="6"/>
      <c r="AF38" s="6"/>
      <c r="AG38" s="6"/>
      <c r="AH38" s="6"/>
    </row>
    <row r="39" spans="2:34" ht="26.25" outlineLevel="1" x14ac:dyDescent="0.4">
      <c r="B39" s="50" t="s">
        <v>46</v>
      </c>
      <c r="C39" s="6"/>
      <c r="D39" s="6"/>
      <c r="E39" s="6"/>
      <c r="F39" s="40"/>
      <c r="G39" s="6"/>
      <c r="H39" s="40"/>
      <c r="I39" s="40"/>
      <c r="J39" s="6"/>
      <c r="K39" s="6"/>
      <c r="L39" s="6"/>
      <c r="M39" s="6"/>
      <c r="N39" s="6"/>
      <c r="O39" s="40"/>
      <c r="P39" s="40"/>
      <c r="Q39" s="6"/>
      <c r="R39" s="6"/>
      <c r="S39" s="6"/>
      <c r="T39" s="6"/>
      <c r="U39" s="6"/>
      <c r="V39" s="40"/>
      <c r="W39" s="40"/>
      <c r="X39" s="6">
        <v>160</v>
      </c>
      <c r="Y39" s="6"/>
      <c r="Z39" s="6"/>
      <c r="AA39" s="6"/>
      <c r="AB39" s="6"/>
      <c r="AC39" s="40"/>
      <c r="AD39" s="40"/>
      <c r="AE39" s="6"/>
      <c r="AF39" s="6"/>
      <c r="AG39" s="6"/>
      <c r="AH39" s="6"/>
    </row>
    <row r="40" spans="2:34" ht="26.25" outlineLevel="1" x14ac:dyDescent="0.4">
      <c r="B40" s="50" t="s">
        <v>47</v>
      </c>
      <c r="C40" s="6"/>
      <c r="D40" s="6"/>
      <c r="E40" s="6"/>
      <c r="F40" s="40"/>
      <c r="G40" s="6"/>
      <c r="H40" s="40"/>
      <c r="I40" s="40"/>
      <c r="J40" s="6"/>
      <c r="K40" s="6"/>
      <c r="L40" s="6"/>
      <c r="M40" s="6">
        <v>680</v>
      </c>
      <c r="N40" s="6"/>
      <c r="O40" s="40"/>
      <c r="P40" s="40"/>
      <c r="Q40" s="6"/>
      <c r="R40" s="6"/>
      <c r="S40" s="6"/>
      <c r="T40" s="6"/>
      <c r="U40" s="6"/>
      <c r="V40" s="40"/>
      <c r="W40" s="40"/>
      <c r="X40" s="6"/>
      <c r="Y40" s="6"/>
      <c r="Z40" s="6"/>
      <c r="AA40" s="6"/>
      <c r="AB40" s="6"/>
      <c r="AC40" s="40"/>
      <c r="AD40" s="40"/>
      <c r="AE40" s="6"/>
      <c r="AF40" s="6"/>
      <c r="AG40" s="6"/>
      <c r="AH40" s="6"/>
    </row>
    <row r="41" spans="2:34" ht="26.25" x14ac:dyDescent="0.4">
      <c r="B41" s="16" t="s">
        <v>31</v>
      </c>
      <c r="C41" s="17">
        <f>SUM(C42:C44)</f>
        <v>0</v>
      </c>
      <c r="D41" s="17">
        <f t="shared" ref="D41:AG41" si="7">SUM(D42:D44)</f>
        <v>0</v>
      </c>
      <c r="E41" s="17">
        <f t="shared" si="7"/>
        <v>0</v>
      </c>
      <c r="F41" s="40">
        <f t="shared" si="7"/>
        <v>0</v>
      </c>
      <c r="G41" s="17">
        <f t="shared" si="7"/>
        <v>0</v>
      </c>
      <c r="H41" s="40">
        <f t="shared" si="7"/>
        <v>0</v>
      </c>
      <c r="I41" s="40">
        <f t="shared" si="7"/>
        <v>0</v>
      </c>
      <c r="J41" s="17">
        <f t="shared" si="7"/>
        <v>650</v>
      </c>
      <c r="K41" s="17">
        <f t="shared" si="7"/>
        <v>0</v>
      </c>
      <c r="L41" s="17">
        <f t="shared" si="7"/>
        <v>0</v>
      </c>
      <c r="M41" s="17">
        <f t="shared" si="7"/>
        <v>0</v>
      </c>
      <c r="N41" s="17">
        <f t="shared" si="7"/>
        <v>0</v>
      </c>
      <c r="O41" s="40">
        <f t="shared" si="7"/>
        <v>0</v>
      </c>
      <c r="P41" s="40">
        <f t="shared" si="7"/>
        <v>0</v>
      </c>
      <c r="Q41" s="17">
        <f t="shared" si="7"/>
        <v>650</v>
      </c>
      <c r="R41" s="17">
        <f t="shared" si="7"/>
        <v>120</v>
      </c>
      <c r="S41" s="17">
        <f t="shared" si="7"/>
        <v>0</v>
      </c>
      <c r="T41" s="17">
        <f t="shared" si="7"/>
        <v>0</v>
      </c>
      <c r="U41" s="17">
        <f t="shared" si="7"/>
        <v>0</v>
      </c>
      <c r="V41" s="40">
        <f t="shared" si="7"/>
        <v>0</v>
      </c>
      <c r="W41" s="40">
        <f t="shared" si="7"/>
        <v>0</v>
      </c>
      <c r="X41" s="17">
        <f t="shared" si="7"/>
        <v>650</v>
      </c>
      <c r="Y41" s="17">
        <f t="shared" si="7"/>
        <v>0</v>
      </c>
      <c r="Z41" s="17">
        <f t="shared" si="7"/>
        <v>0</v>
      </c>
      <c r="AA41" s="17">
        <f t="shared" si="7"/>
        <v>0</v>
      </c>
      <c r="AB41" s="17">
        <f t="shared" si="7"/>
        <v>0</v>
      </c>
      <c r="AC41" s="40">
        <f t="shared" si="7"/>
        <v>0</v>
      </c>
      <c r="AD41" s="40">
        <f t="shared" si="7"/>
        <v>0</v>
      </c>
      <c r="AE41" s="17">
        <f t="shared" si="7"/>
        <v>650</v>
      </c>
      <c r="AF41" s="17">
        <f t="shared" si="7"/>
        <v>0</v>
      </c>
      <c r="AG41" s="17">
        <f t="shared" si="7"/>
        <v>120</v>
      </c>
      <c r="AH41" s="17">
        <f t="shared" si="1"/>
        <v>2840</v>
      </c>
    </row>
    <row r="42" spans="2:34" s="21" customFormat="1" ht="26.25" x14ac:dyDescent="0.4">
      <c r="B42" s="19" t="s">
        <v>16</v>
      </c>
      <c r="C42" s="6"/>
      <c r="D42" s="6"/>
      <c r="E42" s="6"/>
      <c r="F42" s="40"/>
      <c r="G42" s="6"/>
      <c r="H42" s="40"/>
      <c r="I42" s="40"/>
      <c r="J42" s="6">
        <v>600</v>
      </c>
      <c r="K42" s="6"/>
      <c r="L42" s="6"/>
      <c r="M42" s="6"/>
      <c r="N42" s="6"/>
      <c r="O42" s="40"/>
      <c r="P42" s="40"/>
      <c r="Q42" s="6">
        <v>600</v>
      </c>
      <c r="R42" s="6"/>
      <c r="S42" s="6"/>
      <c r="T42" s="6"/>
      <c r="U42" s="6"/>
      <c r="V42" s="40"/>
      <c r="W42" s="40"/>
      <c r="X42" s="6">
        <v>600</v>
      </c>
      <c r="Y42" s="6"/>
      <c r="Z42" s="6"/>
      <c r="AA42" s="6"/>
      <c r="AB42" s="6"/>
      <c r="AC42" s="40"/>
      <c r="AD42" s="40"/>
      <c r="AE42" s="6">
        <v>600</v>
      </c>
      <c r="AF42" s="6"/>
      <c r="AG42" s="6"/>
      <c r="AH42" s="6">
        <f t="shared" si="1"/>
        <v>2400</v>
      </c>
    </row>
    <row r="43" spans="2:34" s="21" customFormat="1" ht="26.25" x14ac:dyDescent="0.4">
      <c r="B43" s="19" t="s">
        <v>17</v>
      </c>
      <c r="C43" s="6"/>
      <c r="D43" s="6"/>
      <c r="E43" s="6"/>
      <c r="F43" s="40"/>
      <c r="G43" s="6"/>
      <c r="H43" s="40"/>
      <c r="I43" s="40"/>
      <c r="J43" s="6">
        <v>50</v>
      </c>
      <c r="K43" s="6"/>
      <c r="L43" s="6"/>
      <c r="M43" s="6"/>
      <c r="N43" s="6"/>
      <c r="O43" s="40"/>
      <c r="P43" s="40"/>
      <c r="Q43" s="6">
        <v>50</v>
      </c>
      <c r="R43" s="6"/>
      <c r="S43" s="6"/>
      <c r="T43" s="6"/>
      <c r="U43" s="6"/>
      <c r="V43" s="40"/>
      <c r="W43" s="40"/>
      <c r="X43" s="6">
        <v>50</v>
      </c>
      <c r="Y43" s="6"/>
      <c r="Z43" s="6"/>
      <c r="AA43" s="6"/>
      <c r="AB43" s="6"/>
      <c r="AC43" s="40"/>
      <c r="AD43" s="40"/>
      <c r="AE43" s="6">
        <v>50</v>
      </c>
      <c r="AF43" s="6"/>
      <c r="AG43" s="6"/>
      <c r="AH43" s="6">
        <f t="shared" si="1"/>
        <v>200</v>
      </c>
    </row>
    <row r="44" spans="2:34" s="21" customFormat="1" ht="26.25" x14ac:dyDescent="0.4">
      <c r="B44" s="19" t="s">
        <v>38</v>
      </c>
      <c r="C44" s="6"/>
      <c r="D44" s="6"/>
      <c r="E44" s="6"/>
      <c r="F44" s="40"/>
      <c r="G44" s="6"/>
      <c r="H44" s="40"/>
      <c r="I44" s="40"/>
      <c r="J44" s="6"/>
      <c r="K44" s="6"/>
      <c r="L44" s="6"/>
      <c r="M44" s="6"/>
      <c r="N44" s="6"/>
      <c r="O44" s="40"/>
      <c r="P44" s="40"/>
      <c r="Q44" s="6"/>
      <c r="R44" s="6">
        <v>120</v>
      </c>
      <c r="S44" s="6"/>
      <c r="T44" s="6"/>
      <c r="U44" s="6"/>
      <c r="V44" s="40"/>
      <c r="W44" s="40"/>
      <c r="X44" s="6"/>
      <c r="Y44" s="6"/>
      <c r="Z44" s="6"/>
      <c r="AA44" s="6"/>
      <c r="AB44" s="6"/>
      <c r="AC44" s="40"/>
      <c r="AD44" s="40"/>
      <c r="AE44" s="6">
        <v>0</v>
      </c>
      <c r="AF44" s="6"/>
      <c r="AG44" s="6">
        <v>120</v>
      </c>
      <c r="AH44" s="6">
        <f t="shared" si="1"/>
        <v>240</v>
      </c>
    </row>
    <row r="45" spans="2:34" s="21" customFormat="1" ht="26.25" x14ac:dyDescent="0.4">
      <c r="B45" s="22" t="s">
        <v>33</v>
      </c>
      <c r="C45" s="17">
        <f>SUM(C46:C47)</f>
        <v>0</v>
      </c>
      <c r="D45" s="17">
        <f t="shared" ref="D45:AG45" si="8">SUM(D46:D47)</f>
        <v>0</v>
      </c>
      <c r="E45" s="17">
        <f t="shared" si="8"/>
        <v>90</v>
      </c>
      <c r="F45" s="40">
        <f t="shared" si="8"/>
        <v>0</v>
      </c>
      <c r="G45" s="17">
        <f t="shared" si="8"/>
        <v>0</v>
      </c>
      <c r="H45" s="40">
        <f t="shared" si="8"/>
        <v>0</v>
      </c>
      <c r="I45" s="40">
        <f t="shared" si="8"/>
        <v>0</v>
      </c>
      <c r="J45" s="17">
        <f t="shared" si="8"/>
        <v>0</v>
      </c>
      <c r="K45" s="17">
        <f t="shared" si="8"/>
        <v>0</v>
      </c>
      <c r="L45" s="17">
        <f t="shared" si="8"/>
        <v>90</v>
      </c>
      <c r="M45" s="17">
        <f t="shared" si="8"/>
        <v>0</v>
      </c>
      <c r="N45" s="17">
        <f t="shared" si="8"/>
        <v>0</v>
      </c>
      <c r="O45" s="40">
        <f t="shared" si="8"/>
        <v>0</v>
      </c>
      <c r="P45" s="40">
        <f t="shared" si="8"/>
        <v>0</v>
      </c>
      <c r="Q45" s="17">
        <f>SUM(Q46:Q46)</f>
        <v>140</v>
      </c>
      <c r="R45" s="17">
        <f t="shared" si="8"/>
        <v>0</v>
      </c>
      <c r="S45" s="17">
        <f t="shared" si="8"/>
        <v>90</v>
      </c>
      <c r="T45" s="17">
        <f t="shared" si="8"/>
        <v>0</v>
      </c>
      <c r="U45" s="17">
        <f t="shared" si="8"/>
        <v>0</v>
      </c>
      <c r="V45" s="40">
        <f t="shared" si="8"/>
        <v>0</v>
      </c>
      <c r="W45" s="40">
        <f t="shared" si="8"/>
        <v>0</v>
      </c>
      <c r="X45" s="17">
        <f t="shared" si="8"/>
        <v>0</v>
      </c>
      <c r="Y45" s="17">
        <f t="shared" si="8"/>
        <v>0</v>
      </c>
      <c r="Z45" s="17">
        <f t="shared" si="8"/>
        <v>90</v>
      </c>
      <c r="AA45" s="17">
        <f t="shared" si="8"/>
        <v>0</v>
      </c>
      <c r="AB45" s="17">
        <f t="shared" si="8"/>
        <v>0</v>
      </c>
      <c r="AC45" s="40">
        <f t="shared" si="8"/>
        <v>0</v>
      </c>
      <c r="AD45" s="40">
        <f t="shared" si="8"/>
        <v>0</v>
      </c>
      <c r="AE45" s="17">
        <f t="shared" si="8"/>
        <v>0</v>
      </c>
      <c r="AF45" s="17">
        <f t="shared" si="8"/>
        <v>0</v>
      </c>
      <c r="AG45" s="17">
        <f t="shared" si="8"/>
        <v>90</v>
      </c>
      <c r="AH45" s="17">
        <f t="shared" si="1"/>
        <v>590</v>
      </c>
    </row>
    <row r="46" spans="2:34" s="21" customFormat="1" ht="26.25" x14ac:dyDescent="0.4">
      <c r="B46" s="23" t="s">
        <v>34</v>
      </c>
      <c r="C46" s="6"/>
      <c r="D46" s="6"/>
      <c r="E46" s="6"/>
      <c r="F46" s="40"/>
      <c r="G46" s="6"/>
      <c r="H46" s="40"/>
      <c r="I46" s="40"/>
      <c r="J46" s="6"/>
      <c r="K46" s="6"/>
      <c r="L46" s="6"/>
      <c r="M46" s="6"/>
      <c r="N46" s="6"/>
      <c r="O46" s="40"/>
      <c r="P46" s="40"/>
      <c r="Q46" s="6">
        <v>140</v>
      </c>
      <c r="R46" s="6"/>
      <c r="S46" s="6"/>
      <c r="T46" s="6"/>
      <c r="U46" s="6"/>
      <c r="V46" s="40"/>
      <c r="W46" s="40"/>
      <c r="X46" s="6"/>
      <c r="Y46" s="6"/>
      <c r="Z46" s="6"/>
      <c r="AA46" s="6"/>
      <c r="AB46" s="6"/>
      <c r="AC46" s="40"/>
      <c r="AD46" s="40"/>
      <c r="AE46" s="6"/>
      <c r="AF46" s="6"/>
      <c r="AG46" s="6"/>
      <c r="AH46" s="6">
        <f t="shared" si="1"/>
        <v>140</v>
      </c>
    </row>
    <row r="47" spans="2:34" s="21" customFormat="1" ht="26.25" x14ac:dyDescent="0.4">
      <c r="B47" s="23" t="s">
        <v>39</v>
      </c>
      <c r="C47" s="6"/>
      <c r="D47" s="6"/>
      <c r="E47" s="6">
        <v>90</v>
      </c>
      <c r="F47" s="40"/>
      <c r="G47" s="6"/>
      <c r="H47" s="40"/>
      <c r="I47" s="40"/>
      <c r="J47" s="6"/>
      <c r="K47" s="6"/>
      <c r="L47" s="6">
        <v>90</v>
      </c>
      <c r="M47" s="6"/>
      <c r="N47" s="6"/>
      <c r="O47" s="40"/>
      <c r="P47" s="40"/>
      <c r="R47" s="6"/>
      <c r="S47" s="6">
        <v>90</v>
      </c>
      <c r="T47" s="6"/>
      <c r="U47" s="6"/>
      <c r="V47" s="40"/>
      <c r="W47" s="40"/>
      <c r="X47" s="6"/>
      <c r="Y47" s="6"/>
      <c r="Z47" s="6">
        <v>90</v>
      </c>
      <c r="AA47" s="6"/>
      <c r="AB47" s="6"/>
      <c r="AC47" s="40"/>
      <c r="AD47" s="40"/>
      <c r="AE47" s="6"/>
      <c r="AF47" s="6"/>
      <c r="AG47" s="6">
        <v>90</v>
      </c>
      <c r="AH47" s="6">
        <f t="shared" si="1"/>
        <v>450</v>
      </c>
    </row>
    <row r="48" spans="2:34" ht="26.25" x14ac:dyDescent="0.4">
      <c r="B48" s="16" t="s">
        <v>6</v>
      </c>
      <c r="C48" s="17">
        <f>SUM(C49:C51)</f>
        <v>0</v>
      </c>
      <c r="D48" s="17">
        <f t="shared" ref="D48:AG48" si="9">SUM(D49:D51)</f>
        <v>0</v>
      </c>
      <c r="E48" s="17">
        <f t="shared" si="9"/>
        <v>0</v>
      </c>
      <c r="F48" s="40">
        <f t="shared" si="9"/>
        <v>0</v>
      </c>
      <c r="G48" s="17">
        <f t="shared" si="9"/>
        <v>0</v>
      </c>
      <c r="H48" s="40">
        <f t="shared" si="9"/>
        <v>0</v>
      </c>
      <c r="I48" s="40">
        <f t="shared" si="9"/>
        <v>0</v>
      </c>
      <c r="J48" s="17">
        <f t="shared" si="9"/>
        <v>0</v>
      </c>
      <c r="K48" s="17">
        <f t="shared" si="9"/>
        <v>252.27999999999997</v>
      </c>
      <c r="L48" s="17">
        <f t="shared" si="9"/>
        <v>0</v>
      </c>
      <c r="M48" s="17">
        <f t="shared" si="9"/>
        <v>0</v>
      </c>
      <c r="N48" s="17">
        <f t="shared" si="9"/>
        <v>0</v>
      </c>
      <c r="O48" s="40">
        <f t="shared" si="9"/>
        <v>0</v>
      </c>
      <c r="P48" s="40">
        <f t="shared" si="9"/>
        <v>0</v>
      </c>
      <c r="Q48" s="17">
        <f t="shared" si="9"/>
        <v>0</v>
      </c>
      <c r="R48" s="17">
        <f t="shared" si="9"/>
        <v>0</v>
      </c>
      <c r="S48" s="17">
        <f t="shared" si="9"/>
        <v>30.4</v>
      </c>
      <c r="T48" s="17">
        <f t="shared" si="9"/>
        <v>0</v>
      </c>
      <c r="U48" s="17">
        <f t="shared" si="9"/>
        <v>0</v>
      </c>
      <c r="V48" s="40">
        <f t="shared" si="9"/>
        <v>0</v>
      </c>
      <c r="W48" s="40">
        <f t="shared" si="9"/>
        <v>0</v>
      </c>
      <c r="X48" s="17">
        <f t="shared" si="9"/>
        <v>0</v>
      </c>
      <c r="Y48" s="17">
        <f t="shared" si="9"/>
        <v>0</v>
      </c>
      <c r="Z48" s="17">
        <f t="shared" si="9"/>
        <v>0</v>
      </c>
      <c r="AA48" s="17">
        <f t="shared" si="9"/>
        <v>0</v>
      </c>
      <c r="AB48" s="17">
        <f t="shared" si="9"/>
        <v>159</v>
      </c>
      <c r="AC48" s="40">
        <f t="shared" si="9"/>
        <v>0</v>
      </c>
      <c r="AD48" s="40">
        <f t="shared" si="9"/>
        <v>0</v>
      </c>
      <c r="AE48" s="17">
        <f t="shared" si="9"/>
        <v>80</v>
      </c>
      <c r="AF48" s="17">
        <f t="shared" si="9"/>
        <v>0</v>
      </c>
      <c r="AG48" s="17">
        <f t="shared" si="9"/>
        <v>0</v>
      </c>
      <c r="AH48" s="17">
        <f t="shared" si="1"/>
        <v>521.67999999999995</v>
      </c>
    </row>
    <row r="49" spans="2:34" ht="26.25" x14ac:dyDescent="0.4">
      <c r="B49" s="19" t="s">
        <v>13</v>
      </c>
      <c r="C49" s="6"/>
      <c r="D49" s="6"/>
      <c r="E49" s="6"/>
      <c r="F49" s="40"/>
      <c r="G49" s="6"/>
      <c r="H49" s="40"/>
      <c r="I49" s="40"/>
      <c r="J49" s="6"/>
      <c r="K49" s="6"/>
      <c r="L49" s="6"/>
      <c r="M49" s="6"/>
      <c r="N49" s="6"/>
      <c r="O49" s="40"/>
      <c r="P49" s="40"/>
      <c r="Q49" s="6"/>
      <c r="R49" s="6"/>
      <c r="S49" s="6"/>
      <c r="T49" s="6"/>
      <c r="U49" s="6"/>
      <c r="V49" s="40"/>
      <c r="W49" s="40"/>
      <c r="X49" s="6"/>
      <c r="Y49" s="6"/>
      <c r="Z49" s="6"/>
      <c r="AA49" s="6"/>
      <c r="AB49" s="6"/>
      <c r="AC49" s="40"/>
      <c r="AD49" s="40"/>
      <c r="AE49" s="6">
        <v>80</v>
      </c>
      <c r="AF49" s="6"/>
      <c r="AG49" s="6"/>
      <c r="AH49" s="6">
        <f t="shared" si="1"/>
        <v>80</v>
      </c>
    </row>
    <row r="50" spans="2:34" ht="26.25" x14ac:dyDescent="0.4">
      <c r="B50" s="19" t="s">
        <v>14</v>
      </c>
      <c r="C50" s="6"/>
      <c r="D50" s="6"/>
      <c r="E50" s="6"/>
      <c r="F50" s="40"/>
      <c r="G50" s="6"/>
      <c r="H50" s="40"/>
      <c r="I50" s="40"/>
      <c r="J50" s="6"/>
      <c r="K50" s="6">
        <f>K13*2.38%</f>
        <v>252.27999999999997</v>
      </c>
      <c r="L50" s="6"/>
      <c r="M50" s="6"/>
      <c r="N50" s="6"/>
      <c r="O50" s="40"/>
      <c r="P50" s="40"/>
      <c r="Q50" s="6"/>
      <c r="R50" s="6"/>
      <c r="S50" s="6">
        <v>30.4</v>
      </c>
      <c r="T50" s="6"/>
      <c r="U50" s="6"/>
      <c r="V50" s="40"/>
      <c r="W50" s="40"/>
      <c r="X50" s="6"/>
      <c r="Y50" s="6"/>
      <c r="Z50" s="6"/>
      <c r="AA50" s="6"/>
      <c r="AB50" s="6"/>
      <c r="AC50" s="40"/>
      <c r="AD50" s="40"/>
      <c r="AE50" s="6"/>
      <c r="AF50" s="6"/>
      <c r="AG50" s="6"/>
      <c r="AH50" s="6">
        <f t="shared" si="1"/>
        <v>282.67999999999995</v>
      </c>
    </row>
    <row r="51" spans="2:34" ht="26.25" x14ac:dyDescent="0.4">
      <c r="B51" s="19" t="s">
        <v>15</v>
      </c>
      <c r="C51" s="6"/>
      <c r="D51" s="6"/>
      <c r="E51" s="6"/>
      <c r="F51" s="40"/>
      <c r="G51" s="6"/>
      <c r="H51" s="40"/>
      <c r="I51" s="40"/>
      <c r="J51" s="6"/>
      <c r="K51" s="6"/>
      <c r="L51" s="6"/>
      <c r="M51" s="6"/>
      <c r="N51" s="6"/>
      <c r="O51" s="40"/>
      <c r="P51" s="40"/>
      <c r="Q51" s="6"/>
      <c r="R51" s="6"/>
      <c r="S51" s="6"/>
      <c r="T51" s="6"/>
      <c r="U51" s="6"/>
      <c r="V51" s="40"/>
      <c r="W51" s="40"/>
      <c r="X51" s="6"/>
      <c r="Y51" s="6"/>
      <c r="Z51" s="6"/>
      <c r="AA51" s="6"/>
      <c r="AB51" s="6">
        <v>159</v>
      </c>
      <c r="AC51" s="40"/>
      <c r="AD51" s="40"/>
      <c r="AE51" s="6"/>
      <c r="AF51" s="6"/>
      <c r="AG51" s="6"/>
      <c r="AH51" s="6">
        <f t="shared" si="1"/>
        <v>159</v>
      </c>
    </row>
    <row r="52" spans="2:34" ht="26.25" x14ac:dyDescent="0.4">
      <c r="B52" s="24" t="s">
        <v>7</v>
      </c>
      <c r="C52" s="25">
        <f t="shared" ref="C52:AH52" si="10">C18+C27+C34+C41+C45+C48</f>
        <v>0</v>
      </c>
      <c r="D52" s="25">
        <f t="shared" si="10"/>
        <v>0</v>
      </c>
      <c r="E52" s="25">
        <f t="shared" si="10"/>
        <v>90</v>
      </c>
      <c r="F52" s="29">
        <f t="shared" si="10"/>
        <v>0</v>
      </c>
      <c r="G52" s="25">
        <f t="shared" si="10"/>
        <v>0</v>
      </c>
      <c r="H52" s="29">
        <f t="shared" si="10"/>
        <v>0</v>
      </c>
      <c r="I52" s="29">
        <f t="shared" si="10"/>
        <v>0</v>
      </c>
      <c r="J52" s="25">
        <f t="shared" si="10"/>
        <v>650</v>
      </c>
      <c r="K52" s="25">
        <f t="shared" si="10"/>
        <v>24647.78</v>
      </c>
      <c r="L52" s="25">
        <f t="shared" si="10"/>
        <v>90</v>
      </c>
      <c r="M52" s="25">
        <f t="shared" si="10"/>
        <v>3930</v>
      </c>
      <c r="N52" s="25">
        <f t="shared" si="10"/>
        <v>0</v>
      </c>
      <c r="O52" s="29">
        <f t="shared" si="10"/>
        <v>0</v>
      </c>
      <c r="P52" s="29">
        <f t="shared" si="10"/>
        <v>0</v>
      </c>
      <c r="Q52" s="25">
        <f t="shared" si="10"/>
        <v>2990</v>
      </c>
      <c r="R52" s="25">
        <f t="shared" si="10"/>
        <v>2120</v>
      </c>
      <c r="S52" s="25">
        <f t="shared" si="10"/>
        <v>120.4</v>
      </c>
      <c r="T52" s="25">
        <f t="shared" si="10"/>
        <v>120</v>
      </c>
      <c r="U52" s="25">
        <f t="shared" si="10"/>
        <v>0</v>
      </c>
      <c r="V52" s="29">
        <f t="shared" si="10"/>
        <v>0</v>
      </c>
      <c r="W52" s="29">
        <f t="shared" si="10"/>
        <v>0</v>
      </c>
      <c r="X52" s="25">
        <f t="shared" si="10"/>
        <v>1270</v>
      </c>
      <c r="Y52" s="25">
        <f t="shared" si="10"/>
        <v>100</v>
      </c>
      <c r="Z52" s="25">
        <f t="shared" si="10"/>
        <v>90</v>
      </c>
      <c r="AA52" s="25">
        <f t="shared" si="10"/>
        <v>0</v>
      </c>
      <c r="AB52" s="25">
        <f t="shared" si="10"/>
        <v>759</v>
      </c>
      <c r="AC52" s="29">
        <f t="shared" si="10"/>
        <v>0</v>
      </c>
      <c r="AD52" s="29">
        <f t="shared" si="10"/>
        <v>0</v>
      </c>
      <c r="AE52" s="25">
        <f t="shared" si="10"/>
        <v>730</v>
      </c>
      <c r="AF52" s="25">
        <f t="shared" si="10"/>
        <v>0</v>
      </c>
      <c r="AG52" s="25">
        <f t="shared" si="10"/>
        <v>2230</v>
      </c>
      <c r="AH52" s="25">
        <f t="shared" si="10"/>
        <v>39937.18</v>
      </c>
    </row>
    <row r="53" spans="2:34" x14ac:dyDescent="0.25">
      <c r="B53" s="26"/>
      <c r="C53" s="27"/>
      <c r="D53" s="27"/>
      <c r="E53" s="27"/>
      <c r="F53" s="46"/>
      <c r="G53" s="27"/>
      <c r="H53" s="46"/>
      <c r="I53" s="46"/>
      <c r="J53" s="27"/>
      <c r="K53" s="27"/>
      <c r="L53" s="27"/>
      <c r="M53" s="27"/>
      <c r="N53" s="27"/>
      <c r="O53" s="46"/>
      <c r="P53" s="46"/>
      <c r="Q53" s="27"/>
      <c r="R53" s="27"/>
      <c r="S53" s="27"/>
      <c r="T53" s="27"/>
      <c r="U53" s="27"/>
      <c r="V53" s="46"/>
      <c r="W53" s="46"/>
      <c r="X53" s="27"/>
      <c r="Y53" s="27"/>
      <c r="Z53" s="27"/>
      <c r="AA53" s="27"/>
      <c r="AB53" s="27"/>
      <c r="AC53" s="46"/>
      <c r="AD53" s="46"/>
      <c r="AE53" s="27"/>
      <c r="AF53" s="27"/>
      <c r="AG53" s="27"/>
      <c r="AH53" s="27"/>
    </row>
    <row r="54" spans="2:34" ht="26.25" x14ac:dyDescent="0.4">
      <c r="B54" s="28" t="s">
        <v>40</v>
      </c>
      <c r="C54" s="29">
        <f>C14-C52</f>
        <v>0</v>
      </c>
      <c r="D54" s="29">
        <f t="shared" ref="D54:AG54" si="11">D5+D14-D52</f>
        <v>10000</v>
      </c>
      <c r="E54" s="29">
        <f t="shared" si="11"/>
        <v>9910</v>
      </c>
      <c r="F54" s="29">
        <f t="shared" si="11"/>
        <v>9910</v>
      </c>
      <c r="G54" s="29">
        <f t="shared" si="11"/>
        <v>10160</v>
      </c>
      <c r="H54" s="29">
        <f t="shared" si="11"/>
        <v>10160</v>
      </c>
      <c r="I54" s="29">
        <f t="shared" si="11"/>
        <v>10160</v>
      </c>
      <c r="J54" s="29">
        <f t="shared" si="11"/>
        <v>19750</v>
      </c>
      <c r="K54" s="29">
        <f t="shared" si="11"/>
        <v>5777.2200000000012</v>
      </c>
      <c r="L54" s="29">
        <f t="shared" si="11"/>
        <v>5687.2200000000012</v>
      </c>
      <c r="M54" s="29">
        <f t="shared" si="11"/>
        <v>2957.2200000000012</v>
      </c>
      <c r="N54" s="29">
        <f t="shared" si="11"/>
        <v>2957.2200000000012</v>
      </c>
      <c r="O54" s="29">
        <f t="shared" si="11"/>
        <v>2957.2200000000012</v>
      </c>
      <c r="P54" s="29">
        <f t="shared" si="11"/>
        <v>2957.2200000000012</v>
      </c>
      <c r="Q54" s="29">
        <f t="shared" si="11"/>
        <v>39.220000000001164</v>
      </c>
      <c r="R54" s="29">
        <f t="shared" si="11"/>
        <v>3364.2200000000012</v>
      </c>
      <c r="S54" s="29">
        <f t="shared" si="11"/>
        <v>3243.8200000000011</v>
      </c>
      <c r="T54" s="29">
        <f t="shared" si="11"/>
        <v>15123.820000000002</v>
      </c>
      <c r="U54" s="29">
        <f t="shared" si="11"/>
        <v>15123.820000000002</v>
      </c>
      <c r="V54" s="29">
        <f t="shared" si="11"/>
        <v>15123.820000000002</v>
      </c>
      <c r="W54" s="29">
        <f t="shared" si="11"/>
        <v>15123.820000000002</v>
      </c>
      <c r="X54" s="29">
        <f t="shared" si="11"/>
        <v>18938.82</v>
      </c>
      <c r="Y54" s="29">
        <f t="shared" si="11"/>
        <v>18838.82</v>
      </c>
      <c r="Z54" s="29">
        <f t="shared" si="11"/>
        <v>18748.82</v>
      </c>
      <c r="AA54" s="29">
        <f t="shared" si="11"/>
        <v>18748.82</v>
      </c>
      <c r="AB54" s="29">
        <f t="shared" si="11"/>
        <v>17989.82</v>
      </c>
      <c r="AC54" s="29">
        <f t="shared" si="11"/>
        <v>17989.82</v>
      </c>
      <c r="AD54" s="29">
        <f t="shared" si="11"/>
        <v>17989.82</v>
      </c>
      <c r="AE54" s="29">
        <f t="shared" si="11"/>
        <v>17259.82</v>
      </c>
      <c r="AF54" s="29">
        <f t="shared" si="11"/>
        <v>17259.82</v>
      </c>
      <c r="AG54" s="29">
        <f t="shared" si="11"/>
        <v>15029.82</v>
      </c>
      <c r="AH54" s="29"/>
    </row>
    <row r="55" spans="2:34" s="30" customFormat="1" ht="15.75" x14ac:dyDescent="0.25">
      <c r="D55" s="31"/>
      <c r="G55" s="32"/>
      <c r="H55" s="32"/>
      <c r="I55" s="32"/>
      <c r="O55" s="32"/>
    </row>
    <row r="56" spans="2:34" x14ac:dyDescent="0.25">
      <c r="E56" s="33" t="e">
        <f>SUM(#REF!)</f>
        <v>#REF!</v>
      </c>
    </row>
  </sheetData>
  <mergeCells count="1">
    <mergeCell ref="B2:N2"/>
  </mergeCells>
  <pageMargins left="0.25" right="0.25" top="0.75" bottom="0.75" header="0.3" footer="0.3"/>
  <pageSetup paperSize="9" scale="21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B1:AT56"/>
  <sheetViews>
    <sheetView showGridLines="0" zoomScale="80" zoomScaleNormal="80" workbookViewId="0">
      <pane xSplit="2" ySplit="6" topLeftCell="AK7" activePane="bottomRight" state="frozen"/>
      <selection pane="topRight" activeCell="C1" sqref="C1"/>
      <selection pane="bottomLeft" activeCell="A6" sqref="A6"/>
      <selection pane="bottomRight" activeCell="AN50" sqref="AN50"/>
    </sheetView>
  </sheetViews>
  <sheetFormatPr defaultRowHeight="15" outlineLevelRow="1" x14ac:dyDescent="0.25"/>
  <cols>
    <col min="1" max="1" width="0" style="2" hidden="1" customWidth="1"/>
    <col min="2" max="2" width="62.5703125" style="2" bestFit="1" customWidth="1"/>
    <col min="3" max="7" width="20.7109375" style="2" customWidth="1"/>
    <col min="8" max="8" width="12.85546875" style="2" customWidth="1"/>
    <col min="9" max="9" width="10.7109375" style="2" customWidth="1"/>
    <col min="10" max="14" width="20.7109375" style="2" customWidth="1"/>
    <col min="15" max="15" width="10.7109375" style="1" customWidth="1"/>
    <col min="16" max="16" width="10.7109375" style="2" customWidth="1"/>
    <col min="17" max="21" width="20.7109375" style="2" customWidth="1"/>
    <col min="22" max="23" width="10.7109375" style="2" customWidth="1"/>
    <col min="24" max="28" width="20.7109375" style="2" customWidth="1"/>
    <col min="29" max="30" width="10.7109375" style="2" customWidth="1"/>
    <col min="31" max="33" width="20.7109375" style="2" customWidth="1"/>
    <col min="34" max="34" width="20.7109375" style="2" bestFit="1" customWidth="1"/>
    <col min="35" max="35" width="9.140625" style="2"/>
    <col min="36" max="36" width="0" style="52" hidden="1" customWidth="1"/>
    <col min="37" max="37" width="19.140625" style="53" bestFit="1" customWidth="1"/>
    <col min="38" max="38" width="12.7109375" style="53" bestFit="1" customWidth="1"/>
    <col min="39" max="39" width="11.7109375" style="53" bestFit="1" customWidth="1"/>
    <col min="40" max="40" width="11.42578125" style="53" bestFit="1" customWidth="1"/>
    <col min="41" max="42" width="13" style="56" bestFit="1" customWidth="1"/>
    <col min="43" max="43" width="14.28515625" style="56" bestFit="1" customWidth="1"/>
    <col min="44" max="44" width="13" style="56" bestFit="1" customWidth="1"/>
    <col min="45" max="46" width="9.140625" style="56"/>
    <col min="47" max="16384" width="9.140625" style="2"/>
  </cols>
  <sheetData>
    <row r="1" spans="2:37" hidden="1" x14ac:dyDescent="0.25"/>
    <row r="2" spans="2:37" ht="26.25" x14ac:dyDescent="0.25">
      <c r="B2" s="93" t="s">
        <v>44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AK2" s="53" t="s">
        <v>51</v>
      </c>
    </row>
    <row r="3" spans="2:37" ht="6.75" customHeight="1" x14ac:dyDescent="0.25"/>
    <row r="4" spans="2:37" ht="26.25" x14ac:dyDescent="0.4">
      <c r="B4" s="3"/>
      <c r="C4" s="34">
        <v>44347</v>
      </c>
      <c r="D4" s="34">
        <v>44348</v>
      </c>
      <c r="E4" s="34">
        <v>44349</v>
      </c>
      <c r="F4" s="37">
        <v>44350</v>
      </c>
      <c r="G4" s="34">
        <v>44351</v>
      </c>
      <c r="H4" s="37">
        <v>44352</v>
      </c>
      <c r="I4" s="37">
        <v>44353</v>
      </c>
      <c r="J4" s="34">
        <v>44354</v>
      </c>
      <c r="K4" s="34">
        <v>44355</v>
      </c>
      <c r="L4" s="34">
        <v>44356</v>
      </c>
      <c r="M4" s="34">
        <v>44357</v>
      </c>
      <c r="N4" s="34">
        <v>44358</v>
      </c>
      <c r="O4" s="37">
        <v>44359</v>
      </c>
      <c r="P4" s="37">
        <v>44360</v>
      </c>
      <c r="Q4" s="34">
        <v>44361</v>
      </c>
      <c r="R4" s="34">
        <v>44362</v>
      </c>
      <c r="S4" s="34">
        <v>44363</v>
      </c>
      <c r="T4" s="34">
        <v>44364</v>
      </c>
      <c r="U4" s="34">
        <v>44365</v>
      </c>
      <c r="V4" s="37">
        <v>44366</v>
      </c>
      <c r="W4" s="37">
        <v>44367</v>
      </c>
      <c r="X4" s="34">
        <v>44368</v>
      </c>
      <c r="Y4" s="34">
        <v>44369</v>
      </c>
      <c r="Z4" s="34">
        <v>44370</v>
      </c>
      <c r="AA4" s="34">
        <v>44371</v>
      </c>
      <c r="AB4" s="34">
        <v>44372</v>
      </c>
      <c r="AC4" s="37">
        <v>44373</v>
      </c>
      <c r="AD4" s="37">
        <v>44374</v>
      </c>
      <c r="AE4" s="34">
        <v>44375</v>
      </c>
      <c r="AF4" s="34">
        <v>44376</v>
      </c>
      <c r="AG4" s="34">
        <v>44377</v>
      </c>
      <c r="AH4" s="34" t="s">
        <v>43</v>
      </c>
      <c r="AK4" s="53" t="s">
        <v>52</v>
      </c>
    </row>
    <row r="5" spans="2:37" ht="26.25" x14ac:dyDescent="0.4">
      <c r="B5" s="35" t="s">
        <v>41</v>
      </c>
      <c r="C5" s="35">
        <f>'FLUXO CAIXA  EXC FINAL'!C5</f>
        <v>0</v>
      </c>
      <c r="D5" s="35">
        <f>'FLUXO CAIXA  EXC FINAL'!D5</f>
        <v>10000</v>
      </c>
      <c r="E5" s="35">
        <f>'FLUXO CAIXA  EXC FINAL'!E5</f>
        <v>10000</v>
      </c>
      <c r="F5" s="38">
        <f>'FLUXO CAIXA  EXC FINAL'!F5</f>
        <v>9910</v>
      </c>
      <c r="G5" s="35">
        <f>'FLUXO CAIXA  EXC FINAL'!G5</f>
        <v>9910</v>
      </c>
      <c r="H5" s="38">
        <f>'FLUXO CAIXA  EXC FINAL'!H5</f>
        <v>10160</v>
      </c>
      <c r="I5" s="38">
        <f>'FLUXO CAIXA  EXC FINAL'!I5</f>
        <v>10160</v>
      </c>
      <c r="J5" s="35">
        <f>'FLUXO CAIXA  EXC FINAL'!J5</f>
        <v>10160</v>
      </c>
      <c r="K5" s="35">
        <f>'FLUXO CAIXA  EXC FINAL'!K5</f>
        <v>19750</v>
      </c>
      <c r="L5" s="35">
        <f>'FLUXO CAIXA  EXC FINAL'!L5</f>
        <v>5777.2200000000012</v>
      </c>
      <c r="M5" s="35">
        <f>'FLUXO CAIXA  EXC FINAL'!M5</f>
        <v>5687.2200000000012</v>
      </c>
      <c r="N5" s="35">
        <f>'FLUXO CAIXA  EXC FINAL'!N5</f>
        <v>2957.2200000000012</v>
      </c>
      <c r="O5" s="38">
        <f>'FLUXO CAIXA  EXC FINAL'!O5</f>
        <v>2957.2200000000012</v>
      </c>
      <c r="P5" s="38">
        <f>'FLUXO CAIXA  EXC FINAL'!P5</f>
        <v>2957.2200000000012</v>
      </c>
      <c r="Q5" s="35">
        <f>'FLUXO CAIXA  EXC FINAL'!Q5</f>
        <v>2957.2200000000012</v>
      </c>
      <c r="R5" s="35">
        <f>'FLUXO CAIXA  EXC FINAL'!R5</f>
        <v>39.220000000001164</v>
      </c>
      <c r="S5" s="35">
        <f>'FLUXO CAIXA  EXC FINAL'!S5</f>
        <v>3364.2200000000012</v>
      </c>
      <c r="T5" s="35">
        <f>'FLUXO CAIXA  EXC FINAL'!T5</f>
        <v>3243.8200000000011</v>
      </c>
      <c r="U5" s="35">
        <f>'FLUXO CAIXA  EXC FINAL'!U5</f>
        <v>15123.820000000002</v>
      </c>
      <c r="V5" s="38">
        <f>'FLUXO CAIXA  EXC FINAL'!V5</f>
        <v>15123.820000000002</v>
      </c>
      <c r="W5" s="38">
        <f>'FLUXO CAIXA  EXC FINAL'!W5</f>
        <v>15123.820000000002</v>
      </c>
      <c r="X5" s="35">
        <f>'FLUXO CAIXA  EXC FINAL'!X5</f>
        <v>15123.820000000002</v>
      </c>
      <c r="Y5" s="35">
        <f>'FLUXO CAIXA  EXC FINAL'!Y5</f>
        <v>18938.82</v>
      </c>
      <c r="Z5" s="35">
        <f>'FLUXO CAIXA  EXC FINAL'!Z5</f>
        <v>18838.82</v>
      </c>
      <c r="AA5" s="35">
        <f>'FLUXO CAIXA  EXC FINAL'!AA5</f>
        <v>18748.82</v>
      </c>
      <c r="AB5" s="35">
        <f>'FLUXO CAIXA  EXC FINAL'!AB5</f>
        <v>18748.82</v>
      </c>
      <c r="AC5" s="38">
        <f>'FLUXO CAIXA  EXC FINAL'!AC5</f>
        <v>17989.82</v>
      </c>
      <c r="AD5" s="38">
        <f>'FLUXO CAIXA  EXC FINAL'!AD5</f>
        <v>17989.82</v>
      </c>
      <c r="AE5" s="35">
        <f>'FLUXO CAIXA  EXC FINAL'!AE5</f>
        <v>17989.82</v>
      </c>
      <c r="AF5" s="35">
        <f>'FLUXO CAIXA  EXC FINAL'!AF5</f>
        <v>17259.82</v>
      </c>
      <c r="AG5" s="35">
        <f>'FLUXO CAIXA  EXC FINAL'!AG5</f>
        <v>17259.82</v>
      </c>
      <c r="AH5" s="35">
        <f>'FLUXO CAIXA  EXC FINAL'!AH5</f>
        <v>15029.82</v>
      </c>
    </row>
    <row r="6" spans="2:37" ht="26.25" x14ac:dyDescent="0.4">
      <c r="B6" s="4" t="s">
        <v>0</v>
      </c>
      <c r="C6" s="4">
        <f>'FLUXO CAIXA  EXC FINAL'!C6</f>
        <v>0</v>
      </c>
      <c r="D6" s="4">
        <f>'FLUXO CAIXA  EXC FINAL'!D6</f>
        <v>0</v>
      </c>
      <c r="E6" s="4">
        <f>'FLUXO CAIXA  EXC FINAL'!E6</f>
        <v>0</v>
      </c>
      <c r="F6" s="39">
        <f>'FLUXO CAIXA  EXC FINAL'!F6</f>
        <v>0</v>
      </c>
      <c r="G6" s="4">
        <f>'FLUXO CAIXA  EXC FINAL'!G6</f>
        <v>0</v>
      </c>
      <c r="H6" s="39">
        <f>'FLUXO CAIXA  EXC FINAL'!H6</f>
        <v>0</v>
      </c>
      <c r="I6" s="39">
        <f>'FLUXO CAIXA  EXC FINAL'!I6</f>
        <v>0</v>
      </c>
      <c r="J6" s="4">
        <f>'FLUXO CAIXA  EXC FINAL'!J6</f>
        <v>0</v>
      </c>
      <c r="K6" s="4">
        <f>'FLUXO CAIXA  EXC FINAL'!K6</f>
        <v>0</v>
      </c>
      <c r="L6" s="4">
        <f>'FLUXO CAIXA  EXC FINAL'!L6</f>
        <v>0</v>
      </c>
      <c r="M6" s="4">
        <f>'FLUXO CAIXA  EXC FINAL'!M6</f>
        <v>0</v>
      </c>
      <c r="N6" s="4">
        <f>'FLUXO CAIXA  EXC FINAL'!N6</f>
        <v>0</v>
      </c>
      <c r="O6" s="39">
        <f>'FLUXO CAIXA  EXC FINAL'!O6</f>
        <v>0</v>
      </c>
      <c r="P6" s="39">
        <f>'FLUXO CAIXA  EXC FINAL'!P6</f>
        <v>0</v>
      </c>
      <c r="Q6" s="4">
        <f>'FLUXO CAIXA  EXC FINAL'!Q6</f>
        <v>0</v>
      </c>
      <c r="R6" s="4">
        <f>'FLUXO CAIXA  EXC FINAL'!R6</f>
        <v>0</v>
      </c>
      <c r="S6" s="4">
        <f>'FLUXO CAIXA  EXC FINAL'!S6</f>
        <v>0</v>
      </c>
      <c r="T6" s="4">
        <f>'FLUXO CAIXA  EXC FINAL'!T6</f>
        <v>0</v>
      </c>
      <c r="U6" s="4">
        <f>'FLUXO CAIXA  EXC FINAL'!U6</f>
        <v>0</v>
      </c>
      <c r="V6" s="39">
        <f>'FLUXO CAIXA  EXC FINAL'!V6</f>
        <v>0</v>
      </c>
      <c r="W6" s="39">
        <f>'FLUXO CAIXA  EXC FINAL'!W6</f>
        <v>0</v>
      </c>
      <c r="X6" s="4">
        <f>'FLUXO CAIXA  EXC FINAL'!X6</f>
        <v>0</v>
      </c>
      <c r="Y6" s="4">
        <f>'FLUXO CAIXA  EXC FINAL'!Y6</f>
        <v>0</v>
      </c>
      <c r="Z6" s="4">
        <f>'FLUXO CAIXA  EXC FINAL'!Z6</f>
        <v>0</v>
      </c>
      <c r="AA6" s="4">
        <f>'FLUXO CAIXA  EXC FINAL'!AA6</f>
        <v>0</v>
      </c>
      <c r="AB6" s="4">
        <f>'FLUXO CAIXA  EXC FINAL'!AB6</f>
        <v>0</v>
      </c>
      <c r="AC6" s="39">
        <f>'FLUXO CAIXA  EXC FINAL'!AC6</f>
        <v>0</v>
      </c>
      <c r="AD6" s="39">
        <f>'FLUXO CAIXA  EXC FINAL'!AD6</f>
        <v>0</v>
      </c>
      <c r="AE6" s="4">
        <f>'FLUXO CAIXA  EXC FINAL'!AE6</f>
        <v>0</v>
      </c>
      <c r="AF6" s="4">
        <f>'FLUXO CAIXA  EXC FINAL'!AF6</f>
        <v>0</v>
      </c>
      <c r="AG6" s="4">
        <f>'FLUXO CAIXA  EXC FINAL'!AG6</f>
        <v>0</v>
      </c>
      <c r="AH6" s="4">
        <f>'FLUXO CAIXA  EXC FINAL'!AH6</f>
        <v>0</v>
      </c>
    </row>
    <row r="7" spans="2:37" ht="26.25" x14ac:dyDescent="0.4">
      <c r="B7" s="5" t="s">
        <v>35</v>
      </c>
      <c r="C7" s="6">
        <f>'FLUXO CAIXA  EXC FINAL'!C7</f>
        <v>0</v>
      </c>
      <c r="D7" s="6">
        <f>'FLUXO CAIXA  EXC FINAL'!D7</f>
        <v>0</v>
      </c>
      <c r="E7" s="6">
        <f>'FLUXO CAIXA  EXC FINAL'!E7</f>
        <v>0</v>
      </c>
      <c r="F7" s="40">
        <f>'FLUXO CAIXA  EXC FINAL'!F7</f>
        <v>0</v>
      </c>
      <c r="G7" s="6">
        <f>'FLUXO CAIXA  EXC FINAL'!G7</f>
        <v>0</v>
      </c>
      <c r="H7" s="40">
        <f>'FLUXO CAIXA  EXC FINAL'!H7</f>
        <v>0</v>
      </c>
      <c r="I7" s="40">
        <f>'FLUXO CAIXA  EXC FINAL'!I7</f>
        <v>0</v>
      </c>
      <c r="J7" s="6">
        <f>'FLUXO CAIXA  EXC FINAL'!J7</f>
        <v>1440</v>
      </c>
      <c r="K7" s="6">
        <f>'FLUXO CAIXA  EXC FINAL'!K7</f>
        <v>0</v>
      </c>
      <c r="L7" s="6">
        <f>'FLUXO CAIXA  EXC FINAL'!L7</f>
        <v>0</v>
      </c>
      <c r="M7" s="6">
        <f>'FLUXO CAIXA  EXC FINAL'!M7</f>
        <v>1200</v>
      </c>
      <c r="N7" s="6">
        <f>'FLUXO CAIXA  EXC FINAL'!N7</f>
        <v>0</v>
      </c>
      <c r="O7" s="40">
        <f>'FLUXO CAIXA  EXC FINAL'!O7</f>
        <v>0</v>
      </c>
      <c r="P7" s="40">
        <f>'FLUXO CAIXA  EXC FINAL'!P7</f>
        <v>0</v>
      </c>
      <c r="Q7" s="6">
        <f>'FLUXO CAIXA  EXC FINAL'!Q7</f>
        <v>0</v>
      </c>
      <c r="R7" s="6">
        <f>'FLUXO CAIXA  EXC FINAL'!R7</f>
        <v>1070</v>
      </c>
      <c r="S7" s="6">
        <f>'FLUXO CAIXA  EXC FINAL'!S7</f>
        <v>0</v>
      </c>
      <c r="T7" s="6">
        <f>'FLUXO CAIXA  EXC FINAL'!T7</f>
        <v>0</v>
      </c>
      <c r="U7" s="6">
        <f>'FLUXO CAIXA  EXC FINAL'!U7</f>
        <v>0</v>
      </c>
      <c r="V7" s="40">
        <f>'FLUXO CAIXA  EXC FINAL'!V7</f>
        <v>0</v>
      </c>
      <c r="W7" s="40">
        <f>'FLUXO CAIXA  EXC FINAL'!W7</f>
        <v>0</v>
      </c>
      <c r="X7" s="6">
        <f>'FLUXO CAIXA  EXC FINAL'!X7</f>
        <v>0</v>
      </c>
      <c r="Y7" s="6">
        <f>'FLUXO CAIXA  EXC FINAL'!Y7</f>
        <v>0</v>
      </c>
      <c r="Z7" s="6">
        <f>'FLUXO CAIXA  EXC FINAL'!Z7</f>
        <v>0</v>
      </c>
      <c r="AA7" s="6">
        <f>'FLUXO CAIXA  EXC FINAL'!AA7</f>
        <v>0</v>
      </c>
      <c r="AB7" s="6">
        <f>'FLUXO CAIXA  EXC FINAL'!AB7</f>
        <v>0</v>
      </c>
      <c r="AC7" s="40">
        <f>'FLUXO CAIXA  EXC FINAL'!AC7</f>
        <v>0</v>
      </c>
      <c r="AD7" s="40">
        <f>'FLUXO CAIXA  EXC FINAL'!AD7</f>
        <v>0</v>
      </c>
      <c r="AE7" s="6">
        <f>'FLUXO CAIXA  EXC FINAL'!AE7</f>
        <v>0</v>
      </c>
      <c r="AF7" s="6">
        <f>'FLUXO CAIXA  EXC FINAL'!AF7</f>
        <v>0</v>
      </c>
      <c r="AG7" s="6">
        <f>'FLUXO CAIXA  EXC FINAL'!AG7</f>
        <v>0</v>
      </c>
      <c r="AH7" s="6">
        <f>'FLUXO CAIXA  EXC FINAL'!AH7</f>
        <v>3710</v>
      </c>
    </row>
    <row r="8" spans="2:37" ht="26.25" x14ac:dyDescent="0.4">
      <c r="B8" s="5" t="s">
        <v>9</v>
      </c>
      <c r="C8" s="6">
        <f>'FLUXO CAIXA  EXC FINAL'!C8</f>
        <v>0</v>
      </c>
      <c r="D8" s="6">
        <f>'FLUXO CAIXA  EXC FINAL'!D8</f>
        <v>0</v>
      </c>
      <c r="E8" s="6">
        <f>'FLUXO CAIXA  EXC FINAL'!E8</f>
        <v>0</v>
      </c>
      <c r="F8" s="40">
        <f>'FLUXO CAIXA  EXC FINAL'!F8</f>
        <v>0</v>
      </c>
      <c r="G8" s="6">
        <f>'FLUXO CAIXA  EXC FINAL'!G8</f>
        <v>250</v>
      </c>
      <c r="H8" s="40">
        <f>'FLUXO CAIXA  EXC FINAL'!H8</f>
        <v>0</v>
      </c>
      <c r="I8" s="40">
        <f>'FLUXO CAIXA  EXC FINAL'!I8</f>
        <v>0</v>
      </c>
      <c r="J8" s="6">
        <f>'FLUXO CAIXA  EXC FINAL'!J8</f>
        <v>0</v>
      </c>
      <c r="K8" s="6">
        <f>'FLUXO CAIXA  EXC FINAL'!K8</f>
        <v>75</v>
      </c>
      <c r="L8" s="6">
        <f>'FLUXO CAIXA  EXC FINAL'!L8</f>
        <v>0</v>
      </c>
      <c r="M8" s="6">
        <f>'FLUXO CAIXA  EXC FINAL'!M8</f>
        <v>0</v>
      </c>
      <c r="N8" s="6">
        <f>'FLUXO CAIXA  EXC FINAL'!N8</f>
        <v>0</v>
      </c>
      <c r="O8" s="40">
        <f>'FLUXO CAIXA  EXC FINAL'!O8</f>
        <v>0</v>
      </c>
      <c r="P8" s="40">
        <f>'FLUXO CAIXA  EXC FINAL'!P8</f>
        <v>0</v>
      </c>
      <c r="Q8" s="6">
        <f>'FLUXO CAIXA  EXC FINAL'!Q8</f>
        <v>72</v>
      </c>
      <c r="R8" s="6">
        <f>'FLUXO CAIXA  EXC FINAL'!R8</f>
        <v>0</v>
      </c>
      <c r="S8" s="6">
        <f>'FLUXO CAIXA  EXC FINAL'!S8</f>
        <v>0</v>
      </c>
      <c r="T8" s="6">
        <f>'FLUXO CAIXA  EXC FINAL'!T8</f>
        <v>0</v>
      </c>
      <c r="U8" s="6">
        <f>'FLUXO CAIXA  EXC FINAL'!U8</f>
        <v>0</v>
      </c>
      <c r="V8" s="40">
        <f>'FLUXO CAIXA  EXC FINAL'!V8</f>
        <v>0</v>
      </c>
      <c r="W8" s="40">
        <f>'FLUXO CAIXA  EXC FINAL'!W8</f>
        <v>0</v>
      </c>
      <c r="X8" s="6">
        <f>'FLUXO CAIXA  EXC FINAL'!X8</f>
        <v>0</v>
      </c>
      <c r="Y8" s="6">
        <f>'FLUXO CAIXA  EXC FINAL'!Y8</f>
        <v>0</v>
      </c>
      <c r="Z8" s="6">
        <f>'FLUXO CAIXA  EXC FINAL'!Z8</f>
        <v>0</v>
      </c>
      <c r="AA8" s="6">
        <f>'FLUXO CAIXA  EXC FINAL'!AA8</f>
        <v>0</v>
      </c>
      <c r="AB8" s="6">
        <f>'FLUXO CAIXA  EXC FINAL'!AB8</f>
        <v>0</v>
      </c>
      <c r="AC8" s="40">
        <f>'FLUXO CAIXA  EXC FINAL'!AC8</f>
        <v>0</v>
      </c>
      <c r="AD8" s="40">
        <f>'FLUXO CAIXA  EXC FINAL'!AD8</f>
        <v>0</v>
      </c>
      <c r="AE8" s="6">
        <f>'FLUXO CAIXA  EXC FINAL'!AE8</f>
        <v>0</v>
      </c>
      <c r="AF8" s="6">
        <f>'FLUXO CAIXA  EXC FINAL'!AF8</f>
        <v>0</v>
      </c>
      <c r="AG8" s="6">
        <f>'FLUXO CAIXA  EXC FINAL'!AG8</f>
        <v>0</v>
      </c>
      <c r="AH8" s="6">
        <f>'FLUXO CAIXA  EXC FINAL'!AH8</f>
        <v>397</v>
      </c>
    </row>
    <row r="9" spans="2:37" ht="26.25" x14ac:dyDescent="0.4">
      <c r="B9" s="5" t="s">
        <v>8</v>
      </c>
      <c r="C9" s="6">
        <f>'FLUXO CAIXA  EXC FINAL'!C9</f>
        <v>0</v>
      </c>
      <c r="D9" s="6">
        <f>'FLUXO CAIXA  EXC FINAL'!D9</f>
        <v>0</v>
      </c>
      <c r="E9" s="6">
        <f>'FLUXO CAIXA  EXC FINAL'!E9</f>
        <v>0</v>
      </c>
      <c r="F9" s="40">
        <f>'FLUXO CAIXA  EXC FINAL'!F9</f>
        <v>0</v>
      </c>
      <c r="G9" s="6">
        <f>'FLUXO CAIXA  EXC FINAL'!G9</f>
        <v>0</v>
      </c>
      <c r="H9" s="40">
        <f>'FLUXO CAIXA  EXC FINAL'!H9</f>
        <v>0</v>
      </c>
      <c r="I9" s="40">
        <f>'FLUXO CAIXA  EXC FINAL'!I9</f>
        <v>0</v>
      </c>
      <c r="J9" s="6">
        <f>'FLUXO CAIXA  EXC FINAL'!J9</f>
        <v>8800</v>
      </c>
      <c r="K9" s="6">
        <f>'FLUXO CAIXA  EXC FINAL'!K9</f>
        <v>0</v>
      </c>
      <c r="L9" s="6">
        <f>'FLUXO CAIXA  EXC FINAL'!L9</f>
        <v>0</v>
      </c>
      <c r="M9" s="6">
        <f>'FLUXO CAIXA  EXC FINAL'!M9</f>
        <v>0</v>
      </c>
      <c r="N9" s="6">
        <f>'FLUXO CAIXA  EXC FINAL'!N9</f>
        <v>0</v>
      </c>
      <c r="O9" s="40">
        <f>'FLUXO CAIXA  EXC FINAL'!O9</f>
        <v>0</v>
      </c>
      <c r="P9" s="40">
        <f>'FLUXO CAIXA  EXC FINAL'!P9</f>
        <v>0</v>
      </c>
      <c r="Q9" s="6">
        <f>'FLUXO CAIXA  EXC FINAL'!Q9</f>
        <v>0</v>
      </c>
      <c r="R9" s="6">
        <f>'FLUXO CAIXA  EXC FINAL'!R9</f>
        <v>4375</v>
      </c>
      <c r="S9" s="6">
        <f>'FLUXO CAIXA  EXC FINAL'!S9</f>
        <v>0</v>
      </c>
      <c r="T9" s="6">
        <f>'FLUXO CAIXA  EXC FINAL'!T9</f>
        <v>0</v>
      </c>
      <c r="U9" s="6">
        <f>'FLUXO CAIXA  EXC FINAL'!U9</f>
        <v>0</v>
      </c>
      <c r="V9" s="40">
        <f>'FLUXO CAIXA  EXC FINAL'!V9</f>
        <v>0</v>
      </c>
      <c r="W9" s="40">
        <f>'FLUXO CAIXA  EXC FINAL'!W9</f>
        <v>0</v>
      </c>
      <c r="X9" s="6">
        <f>'FLUXO CAIXA  EXC FINAL'!X9</f>
        <v>0</v>
      </c>
      <c r="Y9" s="6">
        <f>'FLUXO CAIXA  EXC FINAL'!Y9</f>
        <v>0</v>
      </c>
      <c r="Z9" s="6">
        <f>'FLUXO CAIXA  EXC FINAL'!Z9</f>
        <v>0</v>
      </c>
      <c r="AA9" s="6">
        <f>'FLUXO CAIXA  EXC FINAL'!AA9</f>
        <v>0</v>
      </c>
      <c r="AB9" s="6">
        <f>'FLUXO CAIXA  EXC FINAL'!AB9</f>
        <v>0</v>
      </c>
      <c r="AC9" s="40">
        <f>'FLUXO CAIXA  EXC FINAL'!AC9</f>
        <v>0</v>
      </c>
      <c r="AD9" s="40">
        <f>'FLUXO CAIXA  EXC FINAL'!AD9</f>
        <v>0</v>
      </c>
      <c r="AE9" s="6">
        <f>'FLUXO CAIXA  EXC FINAL'!AE9</f>
        <v>0</v>
      </c>
      <c r="AF9" s="6">
        <f>'FLUXO CAIXA  EXC FINAL'!AF9</f>
        <v>0</v>
      </c>
      <c r="AG9" s="6">
        <f>'FLUXO CAIXA  EXC FINAL'!AG9</f>
        <v>0</v>
      </c>
      <c r="AH9" s="6">
        <f>'FLUXO CAIXA  EXC FINAL'!AH9</f>
        <v>13175</v>
      </c>
    </row>
    <row r="10" spans="2:37" ht="26.25" x14ac:dyDescent="0.4">
      <c r="B10" s="5" t="s">
        <v>10</v>
      </c>
      <c r="C10" s="7">
        <f>'FLUXO CAIXA  EXC FINAL'!C10</f>
        <v>0</v>
      </c>
      <c r="D10" s="7">
        <f>'FLUXO CAIXA  EXC FINAL'!D10</f>
        <v>0</v>
      </c>
      <c r="E10" s="7">
        <f>'FLUXO CAIXA  EXC FINAL'!E10</f>
        <v>0</v>
      </c>
      <c r="F10" s="41">
        <f>'FLUXO CAIXA  EXC FINAL'!F10</f>
        <v>0</v>
      </c>
      <c r="G10" s="7">
        <f>'FLUXO CAIXA  EXC FINAL'!G10</f>
        <v>0</v>
      </c>
      <c r="H10" s="41">
        <f>'FLUXO CAIXA  EXC FINAL'!H10</f>
        <v>0</v>
      </c>
      <c r="I10" s="41">
        <f>'FLUXO CAIXA  EXC FINAL'!I10</f>
        <v>0</v>
      </c>
      <c r="J10" s="7">
        <f>'FLUXO CAIXA  EXC FINAL'!J10</f>
        <v>0</v>
      </c>
      <c r="K10" s="7">
        <f>'FLUXO CAIXA  EXC FINAL'!K10</f>
        <v>0</v>
      </c>
      <c r="L10" s="7">
        <f>'FLUXO CAIXA  EXC FINAL'!L10</f>
        <v>0</v>
      </c>
      <c r="M10" s="7">
        <f>'FLUXO CAIXA  EXC FINAL'!M10</f>
        <v>0</v>
      </c>
      <c r="N10" s="7">
        <f>'FLUXO CAIXA  EXC FINAL'!N10</f>
        <v>0</v>
      </c>
      <c r="O10" s="41">
        <f>'FLUXO CAIXA  EXC FINAL'!O10</f>
        <v>0</v>
      </c>
      <c r="P10" s="41">
        <f>'FLUXO CAIXA  EXC FINAL'!P10</f>
        <v>0</v>
      </c>
      <c r="Q10" s="7">
        <f>'FLUXO CAIXA  EXC FINAL'!Q10</f>
        <v>0</v>
      </c>
      <c r="R10" s="7">
        <f>'FLUXO CAIXA  EXC FINAL'!R10</f>
        <v>0</v>
      </c>
      <c r="S10" s="7">
        <f>'FLUXO CAIXA  EXC FINAL'!S10</f>
        <v>0</v>
      </c>
      <c r="T10" s="7">
        <f>'FLUXO CAIXA  EXC FINAL'!T10</f>
        <v>12000</v>
      </c>
      <c r="U10" s="7">
        <f>'FLUXO CAIXA  EXC FINAL'!U10</f>
        <v>0</v>
      </c>
      <c r="V10" s="41">
        <f>'FLUXO CAIXA  EXC FINAL'!V10</f>
        <v>0</v>
      </c>
      <c r="W10" s="41">
        <f>'FLUXO CAIXA  EXC FINAL'!W10</f>
        <v>0</v>
      </c>
      <c r="X10" s="7">
        <f>'FLUXO CAIXA  EXC FINAL'!X10</f>
        <v>3625</v>
      </c>
      <c r="Y10" s="7">
        <f>'FLUXO CAIXA  EXC FINAL'!Y10</f>
        <v>0</v>
      </c>
      <c r="Z10" s="7">
        <f>'FLUXO CAIXA  EXC FINAL'!Z10</f>
        <v>0</v>
      </c>
      <c r="AA10" s="7">
        <f>'FLUXO CAIXA  EXC FINAL'!AA10</f>
        <v>0</v>
      </c>
      <c r="AB10" s="7">
        <f>'FLUXO CAIXA  EXC FINAL'!AB10</f>
        <v>0</v>
      </c>
      <c r="AC10" s="41">
        <f>'FLUXO CAIXA  EXC FINAL'!AC10</f>
        <v>0</v>
      </c>
      <c r="AD10" s="41">
        <f>'FLUXO CAIXA  EXC FINAL'!AD10</f>
        <v>0</v>
      </c>
      <c r="AE10" s="7">
        <f>'FLUXO CAIXA  EXC FINAL'!AE10</f>
        <v>0</v>
      </c>
      <c r="AF10" s="7">
        <f>'FLUXO CAIXA  EXC FINAL'!AF10</f>
        <v>0</v>
      </c>
      <c r="AG10" s="7">
        <f>'FLUXO CAIXA  EXC FINAL'!AG10</f>
        <v>0</v>
      </c>
      <c r="AH10" s="7">
        <f>'FLUXO CAIXA  EXC FINAL'!AH10</f>
        <v>15625</v>
      </c>
    </row>
    <row r="11" spans="2:37" ht="26.25" x14ac:dyDescent="0.4">
      <c r="B11" s="51" t="s">
        <v>11</v>
      </c>
      <c r="C11" s="7">
        <f>'FLUXO CAIXA  EXC FINAL'!C11</f>
        <v>0</v>
      </c>
      <c r="D11" s="7">
        <f>'FLUXO CAIXA  EXC FINAL'!D11</f>
        <v>0</v>
      </c>
      <c r="E11" s="7">
        <f>'FLUXO CAIXA  EXC FINAL'!E11</f>
        <v>0</v>
      </c>
      <c r="F11" s="41">
        <f>'FLUXO CAIXA  EXC FINAL'!F11</f>
        <v>0</v>
      </c>
      <c r="G11" s="7">
        <f>'FLUXO CAIXA  EXC FINAL'!G11</f>
        <v>0</v>
      </c>
      <c r="H11" s="41">
        <f>'FLUXO CAIXA  EXC FINAL'!H11</f>
        <v>0</v>
      </c>
      <c r="I11" s="41">
        <f>'FLUXO CAIXA  EXC FINAL'!I11</f>
        <v>0</v>
      </c>
      <c r="J11" s="7">
        <f>'FLUXO CAIXA  EXC FINAL'!J11</f>
        <v>0</v>
      </c>
      <c r="K11" s="7">
        <f>'FLUXO CAIXA  EXC FINAL'!K11</f>
        <v>0</v>
      </c>
      <c r="L11" s="7">
        <f>'FLUXO CAIXA  EXC FINAL'!L11</f>
        <v>0</v>
      </c>
      <c r="M11" s="7">
        <f>'FLUXO CAIXA  EXC FINAL'!M11</f>
        <v>0</v>
      </c>
      <c r="N11" s="7">
        <f>'FLUXO CAIXA  EXC FINAL'!N11</f>
        <v>0</v>
      </c>
      <c r="O11" s="41">
        <f>'FLUXO CAIXA  EXC FINAL'!O11</f>
        <v>0</v>
      </c>
      <c r="P11" s="41">
        <f>'FLUXO CAIXA  EXC FINAL'!P11</f>
        <v>0</v>
      </c>
      <c r="Q11" s="7">
        <f>'FLUXO CAIXA  EXC FINAL'!Q11</f>
        <v>0</v>
      </c>
      <c r="R11" s="7">
        <f>'FLUXO CAIXA  EXC FINAL'!R11</f>
        <v>0</v>
      </c>
      <c r="S11" s="7">
        <f>'FLUXO CAIXA  EXC FINAL'!S11</f>
        <v>0</v>
      </c>
      <c r="T11" s="7">
        <f>'FLUXO CAIXA  EXC FINAL'!T11</f>
        <v>0</v>
      </c>
      <c r="U11" s="7">
        <f>'FLUXO CAIXA  EXC FINAL'!U11</f>
        <v>0</v>
      </c>
      <c r="V11" s="41">
        <f>'FLUXO CAIXA  EXC FINAL'!V11</f>
        <v>0</v>
      </c>
      <c r="W11" s="41">
        <f>'FLUXO CAIXA  EXC FINAL'!W11</f>
        <v>0</v>
      </c>
      <c r="X11" s="7">
        <f>'FLUXO CAIXA  EXC FINAL'!X11</f>
        <v>1460</v>
      </c>
      <c r="Y11" s="7">
        <f>'FLUXO CAIXA  EXC FINAL'!Y11</f>
        <v>0</v>
      </c>
      <c r="Z11" s="7">
        <f>'FLUXO CAIXA  EXC FINAL'!Z11</f>
        <v>0</v>
      </c>
      <c r="AA11" s="7">
        <f>'FLUXO CAIXA  EXC FINAL'!AA11</f>
        <v>0</v>
      </c>
      <c r="AB11" s="7">
        <f>'FLUXO CAIXA  EXC FINAL'!AB11</f>
        <v>0</v>
      </c>
      <c r="AC11" s="41">
        <f>'FLUXO CAIXA  EXC FINAL'!AC11</f>
        <v>0</v>
      </c>
      <c r="AD11" s="41">
        <f>'FLUXO CAIXA  EXC FINAL'!AD11</f>
        <v>0</v>
      </c>
      <c r="AE11" s="7">
        <f>'FLUXO CAIXA  EXC FINAL'!AE11</f>
        <v>0</v>
      </c>
      <c r="AF11" s="7">
        <f>'FLUXO CAIXA  EXC FINAL'!AF11</f>
        <v>0</v>
      </c>
      <c r="AG11" s="7">
        <f>'FLUXO CAIXA  EXC FINAL'!AG11</f>
        <v>0</v>
      </c>
      <c r="AH11" s="7">
        <f>'FLUXO CAIXA  EXC FINAL'!AH11</f>
        <v>1460</v>
      </c>
    </row>
    <row r="12" spans="2:37" ht="26.25" x14ac:dyDescent="0.4">
      <c r="B12" s="51" t="s">
        <v>49</v>
      </c>
      <c r="C12" s="7">
        <f>'FLUXO CAIXA  EXC FINAL'!C12</f>
        <v>0</v>
      </c>
      <c r="D12" s="7">
        <f>'FLUXO CAIXA  EXC FINAL'!D12</f>
        <v>0</v>
      </c>
      <c r="E12" s="7">
        <f>'FLUXO CAIXA  EXC FINAL'!E12</f>
        <v>0</v>
      </c>
      <c r="F12" s="41">
        <f>'FLUXO CAIXA  EXC FINAL'!F12</f>
        <v>0</v>
      </c>
      <c r="G12" s="7">
        <f>'FLUXO CAIXA  EXC FINAL'!G12</f>
        <v>0</v>
      </c>
      <c r="H12" s="41">
        <f>'FLUXO CAIXA  EXC FINAL'!H12</f>
        <v>0</v>
      </c>
      <c r="I12" s="41">
        <f>'FLUXO CAIXA  EXC FINAL'!I12</f>
        <v>0</v>
      </c>
      <c r="J12" s="7">
        <f>'FLUXO CAIXA  EXC FINAL'!J12</f>
        <v>0</v>
      </c>
      <c r="K12" s="7">
        <f>'FLUXO CAIXA  EXC FINAL'!K12</f>
        <v>0</v>
      </c>
      <c r="L12" s="7">
        <f>'FLUXO CAIXA  EXC FINAL'!L12</f>
        <v>0</v>
      </c>
      <c r="M12" s="7">
        <f>'FLUXO CAIXA  EXC FINAL'!M12</f>
        <v>0</v>
      </c>
      <c r="N12" s="7">
        <f>'FLUXO CAIXA  EXC FINAL'!N12</f>
        <v>0</v>
      </c>
      <c r="O12" s="41">
        <f>'FLUXO CAIXA  EXC FINAL'!O12</f>
        <v>0</v>
      </c>
      <c r="P12" s="41">
        <f>'FLUXO CAIXA  EXC FINAL'!P12</f>
        <v>0</v>
      </c>
      <c r="Q12" s="7">
        <f>'FLUXO CAIXA  EXC FINAL'!Q12</f>
        <v>0</v>
      </c>
      <c r="R12" s="7">
        <f>'FLUXO CAIXA  EXC FINAL'!R12</f>
        <v>0</v>
      </c>
      <c r="S12" s="7">
        <f>'FLUXO CAIXA  EXC FINAL'!S12</f>
        <v>0</v>
      </c>
      <c r="T12" s="7">
        <f>'FLUXO CAIXA  EXC FINAL'!T12</f>
        <v>0</v>
      </c>
      <c r="U12" s="7">
        <f>'FLUXO CAIXA  EXC FINAL'!U12</f>
        <v>0</v>
      </c>
      <c r="V12" s="41">
        <f>'FLUXO CAIXA  EXC FINAL'!V12</f>
        <v>0</v>
      </c>
      <c r="W12" s="41">
        <f>'FLUXO CAIXA  EXC FINAL'!W12</f>
        <v>0</v>
      </c>
      <c r="X12" s="7">
        <f>'FLUXO CAIXA  EXC FINAL'!X12</f>
        <v>0</v>
      </c>
      <c r="Y12" s="7">
        <f>'FLUXO CAIXA  EXC FINAL'!Y12</f>
        <v>0</v>
      </c>
      <c r="Z12" s="7">
        <f>'FLUXO CAIXA  EXC FINAL'!Z12</f>
        <v>0</v>
      </c>
      <c r="AA12" s="7">
        <f>'FLUXO CAIXA  EXC FINAL'!AA12</f>
        <v>0</v>
      </c>
      <c r="AB12" s="7">
        <f>'FLUXO CAIXA  EXC FINAL'!AB12</f>
        <v>0</v>
      </c>
      <c r="AC12" s="41">
        <f>'FLUXO CAIXA  EXC FINAL'!AC12</f>
        <v>0</v>
      </c>
      <c r="AD12" s="41">
        <f>'FLUXO CAIXA  EXC FINAL'!AD12</f>
        <v>0</v>
      </c>
      <c r="AE12" s="7">
        <f>'FLUXO CAIXA  EXC FINAL'!AE12</f>
        <v>0</v>
      </c>
      <c r="AF12" s="7">
        <f>'FLUXO CAIXA  EXC FINAL'!AF12</f>
        <v>0</v>
      </c>
      <c r="AG12" s="7">
        <f>'FLUXO CAIXA  EXC FINAL'!AG12</f>
        <v>0</v>
      </c>
      <c r="AH12" s="7">
        <f>'FLUXO CAIXA  EXC FINAL'!AH12</f>
        <v>0</v>
      </c>
    </row>
    <row r="13" spans="2:37" ht="27" thickBot="1" x14ac:dyDescent="0.45">
      <c r="B13" s="8" t="s">
        <v>50</v>
      </c>
      <c r="C13" s="9">
        <f>'FLUXO CAIXA  EXC FINAL'!C13</f>
        <v>0</v>
      </c>
      <c r="D13" s="9">
        <f>'FLUXO CAIXA  EXC FINAL'!D13</f>
        <v>0</v>
      </c>
      <c r="E13" s="9">
        <f>'FLUXO CAIXA  EXC FINAL'!E13</f>
        <v>0</v>
      </c>
      <c r="F13" s="42">
        <f>'FLUXO CAIXA  EXC FINAL'!F13</f>
        <v>0</v>
      </c>
      <c r="G13" s="9">
        <f>'FLUXO CAIXA  EXC FINAL'!G13</f>
        <v>0</v>
      </c>
      <c r="H13" s="42">
        <f>'FLUXO CAIXA  EXC FINAL'!H13</f>
        <v>0</v>
      </c>
      <c r="I13" s="42">
        <f>'FLUXO CAIXA  EXC FINAL'!I13</f>
        <v>0</v>
      </c>
      <c r="J13" s="9">
        <f>'FLUXO CAIXA  EXC FINAL'!J13</f>
        <v>0</v>
      </c>
      <c r="K13" s="9">
        <f>'FLUXO CAIXA  EXC FINAL'!K13</f>
        <v>10600</v>
      </c>
      <c r="L13" s="9">
        <f>'FLUXO CAIXA  EXC FINAL'!L13</f>
        <v>0</v>
      </c>
      <c r="M13" s="9">
        <f>'FLUXO CAIXA  EXC FINAL'!M13</f>
        <v>0</v>
      </c>
      <c r="N13" s="9">
        <f>'FLUXO CAIXA  EXC FINAL'!N13</f>
        <v>0</v>
      </c>
      <c r="O13" s="42">
        <f>'FLUXO CAIXA  EXC FINAL'!O13</f>
        <v>0</v>
      </c>
      <c r="P13" s="42">
        <f>'FLUXO CAIXA  EXC FINAL'!P13</f>
        <v>0</v>
      </c>
      <c r="Q13" s="9">
        <f>'FLUXO CAIXA  EXC FINAL'!Q13</f>
        <v>0</v>
      </c>
      <c r="R13" s="9">
        <f>'FLUXO CAIXA  EXC FINAL'!R13</f>
        <v>0</v>
      </c>
      <c r="S13" s="9">
        <f>'FLUXO CAIXA  EXC FINAL'!S13</f>
        <v>0</v>
      </c>
      <c r="T13" s="9">
        <f>'FLUXO CAIXA  EXC FINAL'!T13</f>
        <v>0</v>
      </c>
      <c r="U13" s="9">
        <f>'FLUXO CAIXA  EXC FINAL'!U13</f>
        <v>0</v>
      </c>
      <c r="V13" s="42">
        <f>'FLUXO CAIXA  EXC FINAL'!V13</f>
        <v>0</v>
      </c>
      <c r="W13" s="42">
        <f>'FLUXO CAIXA  EXC FINAL'!W13</f>
        <v>0</v>
      </c>
      <c r="X13" s="9">
        <f>'FLUXO CAIXA  EXC FINAL'!X13</f>
        <v>0</v>
      </c>
      <c r="Y13" s="9">
        <f>'FLUXO CAIXA  EXC FINAL'!Y13</f>
        <v>0</v>
      </c>
      <c r="Z13" s="9">
        <f>'FLUXO CAIXA  EXC FINAL'!Z13</f>
        <v>0</v>
      </c>
      <c r="AA13" s="9">
        <f>'FLUXO CAIXA  EXC FINAL'!AA13</f>
        <v>0</v>
      </c>
      <c r="AB13" s="9">
        <f>'FLUXO CAIXA  EXC FINAL'!AB13</f>
        <v>0</v>
      </c>
      <c r="AC13" s="42">
        <f>'FLUXO CAIXA  EXC FINAL'!AC13</f>
        <v>0</v>
      </c>
      <c r="AD13" s="42">
        <f>'FLUXO CAIXA  EXC FINAL'!AD13</f>
        <v>0</v>
      </c>
      <c r="AE13" s="9">
        <f>'FLUXO CAIXA  EXC FINAL'!AE13</f>
        <v>0</v>
      </c>
      <c r="AF13" s="9">
        <f>'FLUXO CAIXA  EXC FINAL'!AF13</f>
        <v>0</v>
      </c>
      <c r="AG13" s="9">
        <f>'FLUXO CAIXA  EXC FINAL'!AG13</f>
        <v>0</v>
      </c>
      <c r="AH13" s="9">
        <f>'FLUXO CAIXA  EXC FINAL'!AH13</f>
        <v>10600</v>
      </c>
    </row>
    <row r="14" spans="2:37" ht="27" thickTop="1" x14ac:dyDescent="0.4">
      <c r="B14" s="10" t="s">
        <v>1</v>
      </c>
      <c r="C14" s="11">
        <f>'FLUXO CAIXA  EXC FINAL'!C14</f>
        <v>0</v>
      </c>
      <c r="D14" s="11">
        <f>'FLUXO CAIXA  EXC FINAL'!D14</f>
        <v>0</v>
      </c>
      <c r="E14" s="11">
        <f>'FLUXO CAIXA  EXC FINAL'!E14</f>
        <v>0</v>
      </c>
      <c r="F14" s="43">
        <f>'FLUXO CAIXA  EXC FINAL'!F14</f>
        <v>0</v>
      </c>
      <c r="G14" s="11">
        <f>'FLUXO CAIXA  EXC FINAL'!G14</f>
        <v>250</v>
      </c>
      <c r="H14" s="43">
        <f>'FLUXO CAIXA  EXC FINAL'!H14</f>
        <v>0</v>
      </c>
      <c r="I14" s="43">
        <f>'FLUXO CAIXA  EXC FINAL'!I14</f>
        <v>0</v>
      </c>
      <c r="J14" s="11">
        <f>'FLUXO CAIXA  EXC FINAL'!J14</f>
        <v>10240</v>
      </c>
      <c r="K14" s="11">
        <f>'FLUXO CAIXA  EXC FINAL'!K14</f>
        <v>10675</v>
      </c>
      <c r="L14" s="11">
        <f>'FLUXO CAIXA  EXC FINAL'!L14</f>
        <v>0</v>
      </c>
      <c r="M14" s="11">
        <f>'FLUXO CAIXA  EXC FINAL'!M14</f>
        <v>1200</v>
      </c>
      <c r="N14" s="11">
        <f>'FLUXO CAIXA  EXC FINAL'!N14</f>
        <v>0</v>
      </c>
      <c r="O14" s="43">
        <f>'FLUXO CAIXA  EXC FINAL'!O14</f>
        <v>0</v>
      </c>
      <c r="P14" s="43">
        <f>'FLUXO CAIXA  EXC FINAL'!P14</f>
        <v>0</v>
      </c>
      <c r="Q14" s="11">
        <f>'FLUXO CAIXA  EXC FINAL'!Q14</f>
        <v>72</v>
      </c>
      <c r="R14" s="11">
        <f>'FLUXO CAIXA  EXC FINAL'!R14</f>
        <v>5445</v>
      </c>
      <c r="S14" s="11">
        <f>'FLUXO CAIXA  EXC FINAL'!S14</f>
        <v>0</v>
      </c>
      <c r="T14" s="11">
        <f>'FLUXO CAIXA  EXC FINAL'!T14</f>
        <v>12000</v>
      </c>
      <c r="U14" s="11">
        <f>'FLUXO CAIXA  EXC FINAL'!U14</f>
        <v>0</v>
      </c>
      <c r="V14" s="43">
        <f>'FLUXO CAIXA  EXC FINAL'!V14</f>
        <v>0</v>
      </c>
      <c r="W14" s="43">
        <f>'FLUXO CAIXA  EXC FINAL'!W14</f>
        <v>0</v>
      </c>
      <c r="X14" s="11">
        <f>'FLUXO CAIXA  EXC FINAL'!X14</f>
        <v>5085</v>
      </c>
      <c r="Y14" s="11">
        <f>'FLUXO CAIXA  EXC FINAL'!Y14</f>
        <v>0</v>
      </c>
      <c r="Z14" s="36">
        <f>'FLUXO CAIXA  EXC FINAL'!Z14</f>
        <v>0</v>
      </c>
      <c r="AA14" s="36">
        <f>'FLUXO CAIXA  EXC FINAL'!AA14</f>
        <v>0</v>
      </c>
      <c r="AB14" s="36">
        <f>'FLUXO CAIXA  EXC FINAL'!AB14</f>
        <v>0</v>
      </c>
      <c r="AC14" s="49">
        <f>'FLUXO CAIXA  EXC FINAL'!AC14</f>
        <v>0</v>
      </c>
      <c r="AD14" s="49">
        <f>'FLUXO CAIXA  EXC FINAL'!AD14</f>
        <v>0</v>
      </c>
      <c r="AE14" s="36">
        <f>'FLUXO CAIXA  EXC FINAL'!AE14</f>
        <v>0</v>
      </c>
      <c r="AF14" s="36">
        <f>'FLUXO CAIXA  EXC FINAL'!AF14</f>
        <v>0</v>
      </c>
      <c r="AG14" s="36">
        <f>'FLUXO CAIXA  EXC FINAL'!AG14</f>
        <v>0</v>
      </c>
      <c r="AH14" s="36">
        <f>'FLUXO CAIXA  EXC FINAL'!AH14</f>
        <v>44967</v>
      </c>
    </row>
    <row r="15" spans="2:37" ht="26.25" x14ac:dyDescent="0.4">
      <c r="B15" s="3"/>
      <c r="C15" s="12"/>
      <c r="D15" s="12"/>
      <c r="E15" s="12"/>
      <c r="F15" s="44"/>
      <c r="G15" s="12"/>
      <c r="H15" s="44"/>
      <c r="I15" s="44"/>
      <c r="J15" s="12"/>
      <c r="K15" s="12"/>
      <c r="L15" s="12"/>
      <c r="M15" s="12"/>
      <c r="N15" s="12"/>
      <c r="O15" s="47"/>
      <c r="P15" s="48"/>
      <c r="V15" s="48"/>
      <c r="W15" s="48"/>
      <c r="AC15" s="48"/>
      <c r="AD15" s="48"/>
    </row>
    <row r="16" spans="2:37" ht="26.25" x14ac:dyDescent="0.4">
      <c r="B16" s="13" t="s">
        <v>2</v>
      </c>
      <c r="C16" s="14">
        <f>'FLUXO CAIXA  EXC FINAL'!C16</f>
        <v>0</v>
      </c>
      <c r="D16" s="14">
        <f>'FLUXO CAIXA  EXC FINAL'!D16</f>
        <v>0</v>
      </c>
      <c r="E16" s="14">
        <f>'FLUXO CAIXA  EXC FINAL'!E16</f>
        <v>0</v>
      </c>
      <c r="F16" s="45">
        <f>'FLUXO CAIXA  EXC FINAL'!F16</f>
        <v>0</v>
      </c>
      <c r="G16" s="14">
        <f>'FLUXO CAIXA  EXC FINAL'!G16</f>
        <v>0</v>
      </c>
      <c r="H16" s="45">
        <f>'FLUXO CAIXA  EXC FINAL'!H16</f>
        <v>0</v>
      </c>
      <c r="I16" s="45">
        <f>'FLUXO CAIXA  EXC FINAL'!I16</f>
        <v>0</v>
      </c>
      <c r="J16" s="14">
        <f>'FLUXO CAIXA  EXC FINAL'!J16</f>
        <v>0</v>
      </c>
      <c r="K16" s="14">
        <f>'FLUXO CAIXA  EXC FINAL'!K16</f>
        <v>0</v>
      </c>
      <c r="L16" s="14">
        <f>'FLUXO CAIXA  EXC FINAL'!L16</f>
        <v>0</v>
      </c>
      <c r="M16" s="14">
        <f>'FLUXO CAIXA  EXC FINAL'!M16</f>
        <v>0</v>
      </c>
      <c r="N16" s="14">
        <f>'FLUXO CAIXA  EXC FINAL'!N16</f>
        <v>0</v>
      </c>
      <c r="O16" s="45">
        <f>'FLUXO CAIXA  EXC FINAL'!O16</f>
        <v>0</v>
      </c>
      <c r="P16" s="45">
        <f>'FLUXO CAIXA  EXC FINAL'!P16</f>
        <v>0</v>
      </c>
      <c r="Q16" s="14">
        <f>'FLUXO CAIXA  EXC FINAL'!Q16</f>
        <v>0</v>
      </c>
      <c r="R16" s="14">
        <f>'FLUXO CAIXA  EXC FINAL'!R16</f>
        <v>0</v>
      </c>
      <c r="S16" s="14">
        <f>'FLUXO CAIXA  EXC FINAL'!S16</f>
        <v>0</v>
      </c>
      <c r="T16" s="14">
        <f>'FLUXO CAIXA  EXC FINAL'!T16</f>
        <v>0</v>
      </c>
      <c r="U16" s="14">
        <f>'FLUXO CAIXA  EXC FINAL'!U16</f>
        <v>0</v>
      </c>
      <c r="V16" s="45">
        <f>'FLUXO CAIXA  EXC FINAL'!V16</f>
        <v>0</v>
      </c>
      <c r="W16" s="45">
        <f>'FLUXO CAIXA  EXC FINAL'!W16</f>
        <v>0</v>
      </c>
      <c r="X16" s="14">
        <f>'FLUXO CAIXA  EXC FINAL'!X16</f>
        <v>0</v>
      </c>
      <c r="Y16" s="14">
        <f>'FLUXO CAIXA  EXC FINAL'!Y16</f>
        <v>0</v>
      </c>
      <c r="Z16" s="14">
        <f>'FLUXO CAIXA  EXC FINAL'!Z16</f>
        <v>0</v>
      </c>
      <c r="AA16" s="14">
        <f>'FLUXO CAIXA  EXC FINAL'!AA16</f>
        <v>0</v>
      </c>
      <c r="AB16" s="14">
        <f>'FLUXO CAIXA  EXC FINAL'!AB16</f>
        <v>0</v>
      </c>
      <c r="AC16" s="45">
        <f>'FLUXO CAIXA  EXC FINAL'!AC16</f>
        <v>0</v>
      </c>
      <c r="AD16" s="45">
        <f>'FLUXO CAIXA  EXC FINAL'!AD16</f>
        <v>0</v>
      </c>
      <c r="AE16" s="14">
        <f>'FLUXO CAIXA  EXC FINAL'!AE16</f>
        <v>0</v>
      </c>
      <c r="AF16" s="14">
        <f>'FLUXO CAIXA  EXC FINAL'!AF16</f>
        <v>0</v>
      </c>
      <c r="AG16" s="14">
        <f>'FLUXO CAIXA  EXC FINAL'!AG16</f>
        <v>0</v>
      </c>
      <c r="AH16" s="14">
        <f>'FLUXO CAIXA  EXC FINAL'!AH16</f>
        <v>0</v>
      </c>
    </row>
    <row r="17" spans="2:44" ht="26.25" x14ac:dyDescent="0.4">
      <c r="B17" s="15" t="s">
        <v>12</v>
      </c>
      <c r="C17" s="12"/>
      <c r="D17" s="12"/>
      <c r="E17" s="12"/>
      <c r="F17" s="44"/>
      <c r="G17" s="12"/>
      <c r="H17" s="44"/>
      <c r="I17" s="44"/>
      <c r="J17" s="12"/>
      <c r="K17" s="12"/>
      <c r="L17" s="12"/>
      <c r="M17" s="12"/>
      <c r="N17" s="12"/>
      <c r="O17" s="44"/>
      <c r="P17" s="44"/>
      <c r="Q17" s="12"/>
      <c r="R17" s="12"/>
      <c r="S17" s="12"/>
      <c r="T17" s="12"/>
      <c r="U17" s="12"/>
      <c r="V17" s="44"/>
      <c r="W17" s="44"/>
      <c r="X17" s="12"/>
      <c r="Y17" s="12"/>
      <c r="Z17" s="12"/>
      <c r="AA17" s="12"/>
      <c r="AB17" s="12"/>
      <c r="AC17" s="44"/>
      <c r="AD17" s="44"/>
      <c r="AE17" s="12"/>
      <c r="AF17" s="12"/>
      <c r="AG17" s="12"/>
      <c r="AH17" s="12"/>
      <c r="AJ17" s="75"/>
      <c r="AK17" s="76" t="s">
        <v>53</v>
      </c>
      <c r="AL17" s="85" t="s">
        <v>54</v>
      </c>
      <c r="AM17" s="87" t="s">
        <v>55</v>
      </c>
      <c r="AN17" s="86" t="s">
        <v>56</v>
      </c>
      <c r="AO17" s="76" t="s">
        <v>53</v>
      </c>
      <c r="AP17" s="85" t="s">
        <v>54</v>
      </c>
      <c r="AQ17" s="87" t="s">
        <v>55</v>
      </c>
      <c r="AR17" s="86" t="s">
        <v>56</v>
      </c>
    </row>
    <row r="18" spans="2:44" ht="27" thickBot="1" x14ac:dyDescent="0.45">
      <c r="B18" s="16" t="s">
        <v>18</v>
      </c>
      <c r="C18" s="17">
        <f>'FLUXO CAIXA  EXC FINAL'!C18</f>
        <v>0</v>
      </c>
      <c r="D18" s="17">
        <f>'FLUXO CAIXA  EXC FINAL'!D18</f>
        <v>0</v>
      </c>
      <c r="E18" s="17">
        <f>'FLUXO CAIXA  EXC FINAL'!E18</f>
        <v>0</v>
      </c>
      <c r="F18" s="44">
        <f>'FLUXO CAIXA  EXC FINAL'!F18</f>
        <v>0</v>
      </c>
      <c r="G18" s="17">
        <f>'FLUXO CAIXA  EXC FINAL'!G18</f>
        <v>0</v>
      </c>
      <c r="H18" s="44">
        <f>'FLUXO CAIXA  EXC FINAL'!H18</f>
        <v>0</v>
      </c>
      <c r="I18" s="44">
        <f>'FLUXO CAIXA  EXC FINAL'!I18</f>
        <v>0</v>
      </c>
      <c r="J18" s="17">
        <f>'FLUXO CAIXA  EXC FINAL'!J18</f>
        <v>0</v>
      </c>
      <c r="K18" s="17">
        <f>'FLUXO CAIXA  EXC FINAL'!K18</f>
        <v>24395.5</v>
      </c>
      <c r="L18" s="17">
        <f>'FLUXO CAIXA  EXC FINAL'!L18</f>
        <v>0</v>
      </c>
      <c r="M18" s="17">
        <f>'FLUXO CAIXA  EXC FINAL'!M18</f>
        <v>0</v>
      </c>
      <c r="N18" s="17">
        <f>'FLUXO CAIXA  EXC FINAL'!N18</f>
        <v>0</v>
      </c>
      <c r="O18" s="44">
        <f>'FLUXO CAIXA  EXC FINAL'!O18</f>
        <v>0</v>
      </c>
      <c r="P18" s="44">
        <f>'FLUXO CAIXA  EXC FINAL'!P18</f>
        <v>0</v>
      </c>
      <c r="Q18" s="17">
        <f>'FLUXO CAIXA  EXC FINAL'!Q18</f>
        <v>0</v>
      </c>
      <c r="R18" s="17">
        <f>'FLUXO CAIXA  EXC FINAL'!R18</f>
        <v>0</v>
      </c>
      <c r="S18" s="17">
        <f>'FLUXO CAIXA  EXC FINAL'!S18</f>
        <v>0</v>
      </c>
      <c r="T18" s="17">
        <f>'FLUXO CAIXA  EXC FINAL'!T18</f>
        <v>0</v>
      </c>
      <c r="U18" s="17">
        <f>'FLUXO CAIXA  EXC FINAL'!U18</f>
        <v>0</v>
      </c>
      <c r="V18" s="44">
        <f>'FLUXO CAIXA  EXC FINAL'!V18</f>
        <v>0</v>
      </c>
      <c r="W18" s="44">
        <f>'FLUXO CAIXA  EXC FINAL'!W18</f>
        <v>0</v>
      </c>
      <c r="X18" s="17">
        <f>'FLUXO CAIXA  EXC FINAL'!X18</f>
        <v>0</v>
      </c>
      <c r="Y18" s="17">
        <f>'FLUXO CAIXA  EXC FINAL'!Y18</f>
        <v>0</v>
      </c>
      <c r="Z18" s="17">
        <f>'FLUXO CAIXA  EXC FINAL'!Z18</f>
        <v>0</v>
      </c>
      <c r="AA18" s="17">
        <f>'FLUXO CAIXA  EXC FINAL'!AA18</f>
        <v>0</v>
      </c>
      <c r="AB18" s="17">
        <f>'FLUXO CAIXA  EXC FINAL'!AB18</f>
        <v>600</v>
      </c>
      <c r="AC18" s="44">
        <f>'FLUXO CAIXA  EXC FINAL'!AC18</f>
        <v>0</v>
      </c>
      <c r="AD18" s="44">
        <f>'FLUXO CAIXA  EXC FINAL'!AD18</f>
        <v>0</v>
      </c>
      <c r="AE18" s="17">
        <f>'FLUXO CAIXA  EXC FINAL'!AE18</f>
        <v>0</v>
      </c>
      <c r="AF18" s="17">
        <f>'FLUXO CAIXA  EXC FINAL'!AF18</f>
        <v>0</v>
      </c>
      <c r="AG18" s="17">
        <f>'FLUXO CAIXA  EXC FINAL'!AG18</f>
        <v>2020</v>
      </c>
      <c r="AH18" s="17">
        <f>'FLUXO CAIXA  EXC FINAL'!AH18</f>
        <v>27015.5</v>
      </c>
      <c r="AO18" s="80">
        <f>SUM(AO19:AO51)</f>
        <v>6599.85</v>
      </c>
      <c r="AP18" s="80">
        <f t="shared" ref="AP18:AR18" si="0">SUM(AP19:AP51)</f>
        <v>7015.9940000000006</v>
      </c>
      <c r="AQ18" s="80">
        <f t="shared" si="0"/>
        <v>17643.95</v>
      </c>
      <c r="AR18" s="80">
        <f t="shared" si="0"/>
        <v>7213.85</v>
      </c>
    </row>
    <row r="19" spans="2:44" ht="26.25" x14ac:dyDescent="0.4">
      <c r="B19" s="18" t="s">
        <v>5</v>
      </c>
      <c r="C19" s="6">
        <f>'FLUXO CAIXA  EXC FINAL'!C19</f>
        <v>0</v>
      </c>
      <c r="D19" s="6">
        <f>'FLUXO CAIXA  EXC FINAL'!D19</f>
        <v>0</v>
      </c>
      <c r="E19" s="6">
        <f>'FLUXO CAIXA  EXC FINAL'!E19</f>
        <v>0</v>
      </c>
      <c r="F19" s="40">
        <f>'FLUXO CAIXA  EXC FINAL'!F19</f>
        <v>0</v>
      </c>
      <c r="G19" s="6">
        <f>'FLUXO CAIXA  EXC FINAL'!G19</f>
        <v>0</v>
      </c>
      <c r="H19" s="40">
        <f>'FLUXO CAIXA  EXC FINAL'!H19</f>
        <v>0</v>
      </c>
      <c r="I19" s="40">
        <f>'FLUXO CAIXA  EXC FINAL'!I19</f>
        <v>0</v>
      </c>
      <c r="J19" s="6">
        <f>'FLUXO CAIXA  EXC FINAL'!J19</f>
        <v>0</v>
      </c>
      <c r="K19" s="6">
        <f>'FLUXO CAIXA  EXC FINAL'!K19</f>
        <v>17183.5</v>
      </c>
      <c r="L19" s="6">
        <f>'FLUXO CAIXA  EXC FINAL'!L19</f>
        <v>0</v>
      </c>
      <c r="M19" s="6">
        <f>'FLUXO CAIXA  EXC FINAL'!M19</f>
        <v>0</v>
      </c>
      <c r="N19" s="6">
        <f>'FLUXO CAIXA  EXC FINAL'!N19</f>
        <v>0</v>
      </c>
      <c r="O19" s="40">
        <f>'FLUXO CAIXA  EXC FINAL'!O19</f>
        <v>0</v>
      </c>
      <c r="P19" s="40">
        <f>'FLUXO CAIXA  EXC FINAL'!P19</f>
        <v>0</v>
      </c>
      <c r="Q19" s="6">
        <f>'FLUXO CAIXA  EXC FINAL'!Q19</f>
        <v>0</v>
      </c>
      <c r="R19" s="6">
        <f>'FLUXO CAIXA  EXC FINAL'!R19</f>
        <v>0</v>
      </c>
      <c r="S19" s="6">
        <f>'FLUXO CAIXA  EXC FINAL'!S19</f>
        <v>0</v>
      </c>
      <c r="T19" s="6">
        <f>'FLUXO CAIXA  EXC FINAL'!T19</f>
        <v>0</v>
      </c>
      <c r="U19" s="6">
        <f>'FLUXO CAIXA  EXC FINAL'!U19</f>
        <v>0</v>
      </c>
      <c r="V19" s="40">
        <f>'FLUXO CAIXA  EXC FINAL'!V19</f>
        <v>0</v>
      </c>
      <c r="W19" s="40">
        <f>'FLUXO CAIXA  EXC FINAL'!W19</f>
        <v>0</v>
      </c>
      <c r="X19" s="6">
        <f>'FLUXO CAIXA  EXC FINAL'!X19</f>
        <v>0</v>
      </c>
      <c r="Y19" s="6">
        <f>'FLUXO CAIXA  EXC FINAL'!Y19</f>
        <v>0</v>
      </c>
      <c r="Z19" s="6">
        <f>'FLUXO CAIXA  EXC FINAL'!Z19</f>
        <v>0</v>
      </c>
      <c r="AA19" s="6">
        <f>'FLUXO CAIXA  EXC FINAL'!AA19</f>
        <v>0</v>
      </c>
      <c r="AB19" s="6">
        <f>'FLUXO CAIXA  EXC FINAL'!AB19</f>
        <v>0</v>
      </c>
      <c r="AC19" s="40">
        <f>'FLUXO CAIXA  EXC FINAL'!AC19</f>
        <v>0</v>
      </c>
      <c r="AD19" s="40">
        <f>'FLUXO CAIXA  EXC FINAL'!AD19</f>
        <v>0</v>
      </c>
      <c r="AE19" s="6">
        <f>'FLUXO CAIXA  EXC FINAL'!AE19</f>
        <v>0</v>
      </c>
      <c r="AF19" s="6">
        <f>'FLUXO CAIXA  EXC FINAL'!AF19</f>
        <v>0</v>
      </c>
      <c r="AG19" s="6">
        <f>'FLUXO CAIXA  EXC FINAL'!AG19</f>
        <v>0</v>
      </c>
      <c r="AH19" s="6">
        <f>'FLUXO CAIXA  EXC FINAL'!AH19</f>
        <v>17183.5</v>
      </c>
      <c r="AJ19" s="52">
        <f>SUM(AK19:AN19)</f>
        <v>1</v>
      </c>
      <c r="AK19" s="65">
        <v>0.2</v>
      </c>
      <c r="AL19" s="66">
        <v>0.2</v>
      </c>
      <c r="AM19" s="66">
        <v>0.4</v>
      </c>
      <c r="AN19" s="67">
        <v>0.2</v>
      </c>
      <c r="AO19" s="77">
        <f>AH19*AK19</f>
        <v>3436.7000000000003</v>
      </c>
      <c r="AP19" s="78">
        <f>AL19*AH19</f>
        <v>3436.7000000000003</v>
      </c>
      <c r="AQ19" s="78">
        <f>AM19*AH19</f>
        <v>6873.4000000000005</v>
      </c>
      <c r="AR19" s="79">
        <f>AN19*AH19</f>
        <v>3436.7000000000003</v>
      </c>
    </row>
    <row r="20" spans="2:44" ht="26.25" x14ac:dyDescent="0.4">
      <c r="B20" s="18" t="s">
        <v>24</v>
      </c>
      <c r="C20" s="6">
        <f>'FLUXO CAIXA  EXC FINAL'!C20</f>
        <v>0</v>
      </c>
      <c r="D20" s="6">
        <f>'FLUXO CAIXA  EXC FINAL'!D20</f>
        <v>0</v>
      </c>
      <c r="E20" s="6">
        <f>'FLUXO CAIXA  EXC FINAL'!E20</f>
        <v>0</v>
      </c>
      <c r="F20" s="40">
        <f>'FLUXO CAIXA  EXC FINAL'!F20</f>
        <v>0</v>
      </c>
      <c r="G20" s="6">
        <f>'FLUXO CAIXA  EXC FINAL'!G20</f>
        <v>0</v>
      </c>
      <c r="H20" s="40">
        <f>'FLUXO CAIXA  EXC FINAL'!H20</f>
        <v>0</v>
      </c>
      <c r="I20" s="40">
        <f>'FLUXO CAIXA  EXC FINAL'!I20</f>
        <v>0</v>
      </c>
      <c r="J20" s="6">
        <f>'FLUXO CAIXA  EXC FINAL'!J20</f>
        <v>0</v>
      </c>
      <c r="K20" s="6">
        <f>'FLUXO CAIXA  EXC FINAL'!K20</f>
        <v>0</v>
      </c>
      <c r="L20" s="6">
        <f>'FLUXO CAIXA  EXC FINAL'!L20</f>
        <v>0</v>
      </c>
      <c r="M20" s="6">
        <f>'FLUXO CAIXA  EXC FINAL'!M20</f>
        <v>0</v>
      </c>
      <c r="N20" s="6">
        <f>'FLUXO CAIXA  EXC FINAL'!N20</f>
        <v>0</v>
      </c>
      <c r="O20" s="40">
        <f>'FLUXO CAIXA  EXC FINAL'!O20</f>
        <v>0</v>
      </c>
      <c r="P20" s="40">
        <f>'FLUXO CAIXA  EXC FINAL'!P20</f>
        <v>0</v>
      </c>
      <c r="Q20" s="6">
        <f>'FLUXO CAIXA  EXC FINAL'!Q20</f>
        <v>0</v>
      </c>
      <c r="R20" s="6">
        <f>'FLUXO CAIXA  EXC FINAL'!R20</f>
        <v>0</v>
      </c>
      <c r="S20" s="6">
        <f>'FLUXO CAIXA  EXC FINAL'!S20</f>
        <v>0</v>
      </c>
      <c r="T20" s="6">
        <f>'FLUXO CAIXA  EXC FINAL'!T20</f>
        <v>0</v>
      </c>
      <c r="U20" s="6">
        <f>'FLUXO CAIXA  EXC FINAL'!U20</f>
        <v>0</v>
      </c>
      <c r="V20" s="40">
        <f>'FLUXO CAIXA  EXC FINAL'!V20</f>
        <v>0</v>
      </c>
      <c r="W20" s="40">
        <f>'FLUXO CAIXA  EXC FINAL'!W20</f>
        <v>0</v>
      </c>
      <c r="X20" s="6">
        <f>'FLUXO CAIXA  EXC FINAL'!X20</f>
        <v>0</v>
      </c>
      <c r="Y20" s="6">
        <f>'FLUXO CAIXA  EXC FINAL'!Y20</f>
        <v>0</v>
      </c>
      <c r="Z20" s="6">
        <f>'FLUXO CAIXA  EXC FINAL'!Z20</f>
        <v>0</v>
      </c>
      <c r="AA20" s="6">
        <f>'FLUXO CAIXA  EXC FINAL'!AA20</f>
        <v>0</v>
      </c>
      <c r="AB20" s="6">
        <f>'FLUXO CAIXA  EXC FINAL'!AB20</f>
        <v>0</v>
      </c>
      <c r="AC20" s="40">
        <f>'FLUXO CAIXA  EXC FINAL'!AC20</f>
        <v>0</v>
      </c>
      <c r="AD20" s="40">
        <f>'FLUXO CAIXA  EXC FINAL'!AD20</f>
        <v>0</v>
      </c>
      <c r="AE20" s="6">
        <f>'FLUXO CAIXA  EXC FINAL'!AE20</f>
        <v>0</v>
      </c>
      <c r="AF20" s="6">
        <f>'FLUXO CAIXA  EXC FINAL'!AF20</f>
        <v>0</v>
      </c>
      <c r="AG20" s="6">
        <f>'FLUXO CAIXA  EXC FINAL'!AG20</f>
        <v>1700</v>
      </c>
      <c r="AH20" s="6">
        <f>'FLUXO CAIXA  EXC FINAL'!AH20</f>
        <v>1700</v>
      </c>
      <c r="AJ20" s="52">
        <f t="shared" ref="AJ20:AJ51" si="1">SUM(AK20:AN20)</f>
        <v>1</v>
      </c>
      <c r="AK20" s="68">
        <v>0.2</v>
      </c>
      <c r="AL20" s="55">
        <v>0.2</v>
      </c>
      <c r="AM20" s="55">
        <v>0.4</v>
      </c>
      <c r="AN20" s="69">
        <v>0.2</v>
      </c>
      <c r="AO20" s="60">
        <f t="shared" ref="AO20:AO51" si="2">AH20*AK20</f>
        <v>340</v>
      </c>
      <c r="AP20" s="59">
        <f t="shared" ref="AP20:AP51" si="3">AL20*AH20</f>
        <v>340</v>
      </c>
      <c r="AQ20" s="59">
        <f t="shared" ref="AQ20:AQ51" si="4">AM20*AH20</f>
        <v>680</v>
      </c>
      <c r="AR20" s="61">
        <f t="shared" ref="AR20:AR51" si="5">AN20*AH20</f>
        <v>340</v>
      </c>
    </row>
    <row r="21" spans="2:44" ht="26.25" x14ac:dyDescent="0.4">
      <c r="B21" s="18" t="s">
        <v>25</v>
      </c>
      <c r="C21" s="6">
        <f>'FLUXO CAIXA  EXC FINAL'!C21</f>
        <v>0</v>
      </c>
      <c r="D21" s="6">
        <f>'FLUXO CAIXA  EXC FINAL'!D21</f>
        <v>0</v>
      </c>
      <c r="E21" s="6">
        <f>'FLUXO CAIXA  EXC FINAL'!E21</f>
        <v>0</v>
      </c>
      <c r="F21" s="40">
        <f>'FLUXO CAIXA  EXC FINAL'!F21</f>
        <v>0</v>
      </c>
      <c r="G21" s="6">
        <f>'FLUXO CAIXA  EXC FINAL'!G21</f>
        <v>0</v>
      </c>
      <c r="H21" s="40">
        <f>'FLUXO CAIXA  EXC FINAL'!H21</f>
        <v>0</v>
      </c>
      <c r="I21" s="40">
        <f>'FLUXO CAIXA  EXC FINAL'!I21</f>
        <v>0</v>
      </c>
      <c r="J21" s="6">
        <f>'FLUXO CAIXA  EXC FINAL'!J21</f>
        <v>0</v>
      </c>
      <c r="K21" s="6">
        <f>'FLUXO CAIXA  EXC FINAL'!K21</f>
        <v>0</v>
      </c>
      <c r="L21" s="6">
        <f>'FLUXO CAIXA  EXC FINAL'!L21</f>
        <v>0</v>
      </c>
      <c r="M21" s="6">
        <f>'FLUXO CAIXA  EXC FINAL'!M21</f>
        <v>0</v>
      </c>
      <c r="N21" s="6">
        <f>'FLUXO CAIXA  EXC FINAL'!N21</f>
        <v>0</v>
      </c>
      <c r="O21" s="40">
        <f>'FLUXO CAIXA  EXC FINAL'!O21</f>
        <v>0</v>
      </c>
      <c r="P21" s="40">
        <f>'FLUXO CAIXA  EXC FINAL'!P21</f>
        <v>0</v>
      </c>
      <c r="Q21" s="6">
        <f>'FLUXO CAIXA  EXC FINAL'!Q21</f>
        <v>0</v>
      </c>
      <c r="R21" s="6">
        <f>'FLUXO CAIXA  EXC FINAL'!R21</f>
        <v>0</v>
      </c>
      <c r="S21" s="6">
        <f>'FLUXO CAIXA  EXC FINAL'!S21</f>
        <v>0</v>
      </c>
      <c r="T21" s="6">
        <f>'FLUXO CAIXA  EXC FINAL'!T21</f>
        <v>0</v>
      </c>
      <c r="U21" s="6">
        <f>'FLUXO CAIXA  EXC FINAL'!U21</f>
        <v>0</v>
      </c>
      <c r="V21" s="40">
        <f>'FLUXO CAIXA  EXC FINAL'!V21</f>
        <v>0</v>
      </c>
      <c r="W21" s="40">
        <f>'FLUXO CAIXA  EXC FINAL'!W21</f>
        <v>0</v>
      </c>
      <c r="X21" s="6">
        <f>'FLUXO CAIXA  EXC FINAL'!X21</f>
        <v>0</v>
      </c>
      <c r="Y21" s="6">
        <f>'FLUXO CAIXA  EXC FINAL'!Y21</f>
        <v>0</v>
      </c>
      <c r="Z21" s="6">
        <f>'FLUXO CAIXA  EXC FINAL'!Z21</f>
        <v>0</v>
      </c>
      <c r="AA21" s="6">
        <f>'FLUXO CAIXA  EXC FINAL'!AA21</f>
        <v>0</v>
      </c>
      <c r="AB21" s="6">
        <f>'FLUXO CAIXA  EXC FINAL'!AB21</f>
        <v>0</v>
      </c>
      <c r="AC21" s="40">
        <f>'FLUXO CAIXA  EXC FINAL'!AC21</f>
        <v>0</v>
      </c>
      <c r="AD21" s="40">
        <f>'FLUXO CAIXA  EXC FINAL'!AD21</f>
        <v>0</v>
      </c>
      <c r="AE21" s="6">
        <f>'FLUXO CAIXA  EXC FINAL'!AE21</f>
        <v>0</v>
      </c>
      <c r="AF21" s="6">
        <f>'FLUXO CAIXA  EXC FINAL'!AF21</f>
        <v>0</v>
      </c>
      <c r="AG21" s="6">
        <f>'FLUXO CAIXA  EXC FINAL'!AG21</f>
        <v>0</v>
      </c>
      <c r="AH21" s="6">
        <f>'FLUXO CAIXA  EXC FINAL'!AH21</f>
        <v>0</v>
      </c>
      <c r="AJ21" s="52">
        <f t="shared" si="1"/>
        <v>1</v>
      </c>
      <c r="AK21" s="68">
        <v>0.2</v>
      </c>
      <c r="AL21" s="55">
        <v>0.2</v>
      </c>
      <c r="AM21" s="55">
        <v>0.4</v>
      </c>
      <c r="AN21" s="69">
        <v>0.2</v>
      </c>
      <c r="AO21" s="60">
        <f t="shared" si="2"/>
        <v>0</v>
      </c>
      <c r="AP21" s="59">
        <f t="shared" si="3"/>
        <v>0</v>
      </c>
      <c r="AQ21" s="59">
        <f t="shared" si="4"/>
        <v>0</v>
      </c>
      <c r="AR21" s="61">
        <f t="shared" si="5"/>
        <v>0</v>
      </c>
    </row>
    <row r="22" spans="2:44" ht="26.25" x14ac:dyDescent="0.4">
      <c r="B22" s="18" t="s">
        <v>26</v>
      </c>
      <c r="C22" s="6">
        <f>'FLUXO CAIXA  EXC FINAL'!C22</f>
        <v>0</v>
      </c>
      <c r="D22" s="6">
        <f>'FLUXO CAIXA  EXC FINAL'!D22</f>
        <v>0</v>
      </c>
      <c r="E22" s="6">
        <f>'FLUXO CAIXA  EXC FINAL'!E22</f>
        <v>0</v>
      </c>
      <c r="F22" s="40">
        <f>'FLUXO CAIXA  EXC FINAL'!F22</f>
        <v>0</v>
      </c>
      <c r="G22" s="6">
        <f>'FLUXO CAIXA  EXC FINAL'!G22</f>
        <v>0</v>
      </c>
      <c r="H22" s="40">
        <f>'FLUXO CAIXA  EXC FINAL'!H22</f>
        <v>0</v>
      </c>
      <c r="I22" s="40">
        <f>'FLUXO CAIXA  EXC FINAL'!I22</f>
        <v>0</v>
      </c>
      <c r="J22" s="6">
        <f>'FLUXO CAIXA  EXC FINAL'!J22</f>
        <v>0</v>
      </c>
      <c r="K22" s="6">
        <f>'FLUXO CAIXA  EXC FINAL'!K22</f>
        <v>0</v>
      </c>
      <c r="L22" s="6">
        <f>'FLUXO CAIXA  EXC FINAL'!L22</f>
        <v>0</v>
      </c>
      <c r="M22" s="6">
        <f>'FLUXO CAIXA  EXC FINAL'!M22</f>
        <v>0</v>
      </c>
      <c r="N22" s="6">
        <f>'FLUXO CAIXA  EXC FINAL'!N22</f>
        <v>0</v>
      </c>
      <c r="O22" s="40">
        <f>'FLUXO CAIXA  EXC FINAL'!O22</f>
        <v>0</v>
      </c>
      <c r="P22" s="40">
        <f>'FLUXO CAIXA  EXC FINAL'!P22</f>
        <v>0</v>
      </c>
      <c r="Q22" s="6">
        <f>'FLUXO CAIXA  EXC FINAL'!Q22</f>
        <v>0</v>
      </c>
      <c r="R22" s="6">
        <f>'FLUXO CAIXA  EXC FINAL'!R22</f>
        <v>0</v>
      </c>
      <c r="S22" s="6">
        <f>'FLUXO CAIXA  EXC FINAL'!S22</f>
        <v>0</v>
      </c>
      <c r="T22" s="6">
        <f>'FLUXO CAIXA  EXC FINAL'!T22</f>
        <v>0</v>
      </c>
      <c r="U22" s="6">
        <f>'FLUXO CAIXA  EXC FINAL'!U22</f>
        <v>0</v>
      </c>
      <c r="V22" s="40">
        <f>'FLUXO CAIXA  EXC FINAL'!V22</f>
        <v>0</v>
      </c>
      <c r="W22" s="40">
        <f>'FLUXO CAIXA  EXC FINAL'!W22</f>
        <v>0</v>
      </c>
      <c r="X22" s="6">
        <f>'FLUXO CAIXA  EXC FINAL'!X22</f>
        <v>0</v>
      </c>
      <c r="Y22" s="6">
        <f>'FLUXO CAIXA  EXC FINAL'!Y22</f>
        <v>0</v>
      </c>
      <c r="Z22" s="6">
        <f>'FLUXO CAIXA  EXC FINAL'!Z22</f>
        <v>0</v>
      </c>
      <c r="AA22" s="6">
        <f>'FLUXO CAIXA  EXC FINAL'!AA22</f>
        <v>0</v>
      </c>
      <c r="AB22" s="6">
        <f>'FLUXO CAIXA  EXC FINAL'!AB22</f>
        <v>0</v>
      </c>
      <c r="AC22" s="40">
        <f>'FLUXO CAIXA  EXC FINAL'!AC22</f>
        <v>0</v>
      </c>
      <c r="AD22" s="40">
        <f>'FLUXO CAIXA  EXC FINAL'!AD22</f>
        <v>0</v>
      </c>
      <c r="AE22" s="6">
        <f>'FLUXO CAIXA  EXC FINAL'!AE22</f>
        <v>0</v>
      </c>
      <c r="AF22" s="6">
        <f>'FLUXO CAIXA  EXC FINAL'!AF22</f>
        <v>0</v>
      </c>
      <c r="AG22" s="6">
        <f>'FLUXO CAIXA  EXC FINAL'!AG22</f>
        <v>0</v>
      </c>
      <c r="AH22" s="6">
        <f>'FLUXO CAIXA  EXC FINAL'!AH22</f>
        <v>0</v>
      </c>
      <c r="AJ22" s="52">
        <f t="shared" si="1"/>
        <v>1</v>
      </c>
      <c r="AK22" s="68">
        <v>0.2</v>
      </c>
      <c r="AL22" s="55">
        <v>0.2</v>
      </c>
      <c r="AM22" s="55">
        <v>0.4</v>
      </c>
      <c r="AN22" s="69">
        <v>0.2</v>
      </c>
      <c r="AO22" s="60">
        <f t="shared" si="2"/>
        <v>0</v>
      </c>
      <c r="AP22" s="59">
        <f t="shared" si="3"/>
        <v>0</v>
      </c>
      <c r="AQ22" s="59">
        <f t="shared" si="4"/>
        <v>0</v>
      </c>
      <c r="AR22" s="61">
        <f t="shared" si="5"/>
        <v>0</v>
      </c>
    </row>
    <row r="23" spans="2:44" ht="26.25" x14ac:dyDescent="0.4">
      <c r="B23" s="18" t="s">
        <v>27</v>
      </c>
      <c r="C23" s="6">
        <f>'FLUXO CAIXA  EXC FINAL'!C23</f>
        <v>0</v>
      </c>
      <c r="D23" s="6">
        <f>'FLUXO CAIXA  EXC FINAL'!D23</f>
        <v>0</v>
      </c>
      <c r="E23" s="6">
        <f>'FLUXO CAIXA  EXC FINAL'!E23</f>
        <v>0</v>
      </c>
      <c r="F23" s="40">
        <f>'FLUXO CAIXA  EXC FINAL'!F23</f>
        <v>0</v>
      </c>
      <c r="G23" s="6">
        <f>'FLUXO CAIXA  EXC FINAL'!G23</f>
        <v>0</v>
      </c>
      <c r="H23" s="40">
        <f>'FLUXO CAIXA  EXC FINAL'!H23</f>
        <v>0</v>
      </c>
      <c r="I23" s="40">
        <f>'FLUXO CAIXA  EXC FINAL'!I23</f>
        <v>0</v>
      </c>
      <c r="J23" s="6">
        <f>'FLUXO CAIXA  EXC FINAL'!J23</f>
        <v>0</v>
      </c>
      <c r="K23" s="6">
        <f>'FLUXO CAIXA  EXC FINAL'!K23</f>
        <v>2577</v>
      </c>
      <c r="L23" s="6">
        <f>'FLUXO CAIXA  EXC FINAL'!L23</f>
        <v>0</v>
      </c>
      <c r="M23" s="6">
        <f>'FLUXO CAIXA  EXC FINAL'!M23</f>
        <v>0</v>
      </c>
      <c r="N23" s="6">
        <f>'FLUXO CAIXA  EXC FINAL'!N23</f>
        <v>0</v>
      </c>
      <c r="O23" s="40">
        <f>'FLUXO CAIXA  EXC FINAL'!O23</f>
        <v>0</v>
      </c>
      <c r="P23" s="40">
        <f>'FLUXO CAIXA  EXC FINAL'!P23</f>
        <v>0</v>
      </c>
      <c r="Q23" s="6">
        <f>'FLUXO CAIXA  EXC FINAL'!Q23</f>
        <v>0</v>
      </c>
      <c r="R23" s="6">
        <f>'FLUXO CAIXA  EXC FINAL'!R23</f>
        <v>0</v>
      </c>
      <c r="S23" s="6">
        <f>'FLUXO CAIXA  EXC FINAL'!S23</f>
        <v>0</v>
      </c>
      <c r="T23" s="6">
        <f>'FLUXO CAIXA  EXC FINAL'!T23</f>
        <v>0</v>
      </c>
      <c r="U23" s="6">
        <f>'FLUXO CAIXA  EXC FINAL'!U23</f>
        <v>0</v>
      </c>
      <c r="V23" s="40">
        <f>'FLUXO CAIXA  EXC FINAL'!V23</f>
        <v>0</v>
      </c>
      <c r="W23" s="40">
        <f>'FLUXO CAIXA  EXC FINAL'!W23</f>
        <v>0</v>
      </c>
      <c r="X23" s="6">
        <f>'FLUXO CAIXA  EXC FINAL'!X23</f>
        <v>0</v>
      </c>
      <c r="Y23" s="6">
        <f>'FLUXO CAIXA  EXC FINAL'!Y23</f>
        <v>0</v>
      </c>
      <c r="Z23" s="6">
        <f>'FLUXO CAIXA  EXC FINAL'!Z23</f>
        <v>0</v>
      </c>
      <c r="AA23" s="6">
        <f>'FLUXO CAIXA  EXC FINAL'!AA23</f>
        <v>0</v>
      </c>
      <c r="AB23" s="6">
        <f>'FLUXO CAIXA  EXC FINAL'!AB23</f>
        <v>0</v>
      </c>
      <c r="AC23" s="40">
        <f>'FLUXO CAIXA  EXC FINAL'!AC23</f>
        <v>0</v>
      </c>
      <c r="AD23" s="40">
        <f>'FLUXO CAIXA  EXC FINAL'!AD23</f>
        <v>0</v>
      </c>
      <c r="AE23" s="6">
        <f>'FLUXO CAIXA  EXC FINAL'!AE23</f>
        <v>0</v>
      </c>
      <c r="AF23" s="6">
        <f>'FLUXO CAIXA  EXC FINAL'!AF23</f>
        <v>0</v>
      </c>
      <c r="AG23" s="6">
        <f>'FLUXO CAIXA  EXC FINAL'!AG23</f>
        <v>0</v>
      </c>
      <c r="AH23" s="6">
        <f>'FLUXO CAIXA  EXC FINAL'!AH23</f>
        <v>2577</v>
      </c>
      <c r="AJ23" s="52">
        <f t="shared" si="1"/>
        <v>1</v>
      </c>
      <c r="AK23" s="68">
        <v>0.2</v>
      </c>
      <c r="AL23" s="55">
        <v>0.2</v>
      </c>
      <c r="AM23" s="55">
        <v>0.4</v>
      </c>
      <c r="AN23" s="69">
        <v>0.2</v>
      </c>
      <c r="AO23" s="60">
        <f t="shared" si="2"/>
        <v>515.4</v>
      </c>
      <c r="AP23" s="59">
        <f t="shared" si="3"/>
        <v>515.4</v>
      </c>
      <c r="AQ23" s="59">
        <f t="shared" si="4"/>
        <v>1030.8</v>
      </c>
      <c r="AR23" s="61">
        <f t="shared" si="5"/>
        <v>515.4</v>
      </c>
    </row>
    <row r="24" spans="2:44" ht="26.25" x14ac:dyDescent="0.4">
      <c r="B24" s="18" t="s">
        <v>28</v>
      </c>
      <c r="C24" s="6">
        <f>'FLUXO CAIXA  EXC FINAL'!C24</f>
        <v>0</v>
      </c>
      <c r="D24" s="6">
        <f>'FLUXO CAIXA  EXC FINAL'!D24</f>
        <v>0</v>
      </c>
      <c r="E24" s="6">
        <f>'FLUXO CAIXA  EXC FINAL'!E24</f>
        <v>0</v>
      </c>
      <c r="F24" s="40">
        <f>'FLUXO CAIXA  EXC FINAL'!F24</f>
        <v>0</v>
      </c>
      <c r="G24" s="6">
        <f>'FLUXO CAIXA  EXC FINAL'!G24</f>
        <v>0</v>
      </c>
      <c r="H24" s="40">
        <f>'FLUXO CAIXA  EXC FINAL'!H24</f>
        <v>0</v>
      </c>
      <c r="I24" s="40">
        <f>'FLUXO CAIXA  EXC FINAL'!I24</f>
        <v>0</v>
      </c>
      <c r="J24" s="6">
        <f>'FLUXO CAIXA  EXC FINAL'!J24</f>
        <v>0</v>
      </c>
      <c r="K24" s="6">
        <f>'FLUXO CAIXA  EXC FINAL'!K24</f>
        <v>0</v>
      </c>
      <c r="L24" s="6">
        <f>'FLUXO CAIXA  EXC FINAL'!L24</f>
        <v>0</v>
      </c>
      <c r="M24" s="6">
        <f>'FLUXO CAIXA  EXC FINAL'!M24</f>
        <v>0</v>
      </c>
      <c r="N24" s="6">
        <f>'FLUXO CAIXA  EXC FINAL'!N24</f>
        <v>0</v>
      </c>
      <c r="O24" s="40">
        <f>'FLUXO CAIXA  EXC FINAL'!O24</f>
        <v>0</v>
      </c>
      <c r="P24" s="40">
        <f>'FLUXO CAIXA  EXC FINAL'!P24</f>
        <v>0</v>
      </c>
      <c r="Q24" s="6">
        <f>'FLUXO CAIXA  EXC FINAL'!Q24</f>
        <v>0</v>
      </c>
      <c r="R24" s="6">
        <f>'FLUXO CAIXA  EXC FINAL'!R24</f>
        <v>0</v>
      </c>
      <c r="S24" s="6">
        <f>'FLUXO CAIXA  EXC FINAL'!S24</f>
        <v>0</v>
      </c>
      <c r="T24" s="6">
        <f>'FLUXO CAIXA  EXC FINAL'!T24</f>
        <v>0</v>
      </c>
      <c r="U24" s="6">
        <f>'FLUXO CAIXA  EXC FINAL'!U24</f>
        <v>0</v>
      </c>
      <c r="V24" s="40">
        <f>'FLUXO CAIXA  EXC FINAL'!V24</f>
        <v>0</v>
      </c>
      <c r="W24" s="40">
        <f>'FLUXO CAIXA  EXC FINAL'!W24</f>
        <v>0</v>
      </c>
      <c r="X24" s="6">
        <f>'FLUXO CAIXA  EXC FINAL'!X24</f>
        <v>0</v>
      </c>
      <c r="Y24" s="6">
        <f>'FLUXO CAIXA  EXC FINAL'!Y24</f>
        <v>0</v>
      </c>
      <c r="Z24" s="6">
        <f>'FLUXO CAIXA  EXC FINAL'!Z24</f>
        <v>0</v>
      </c>
      <c r="AA24" s="6">
        <f>'FLUXO CAIXA  EXC FINAL'!AA24</f>
        <v>0</v>
      </c>
      <c r="AB24" s="6">
        <f>'FLUXO CAIXA  EXC FINAL'!AB24</f>
        <v>600</v>
      </c>
      <c r="AC24" s="40">
        <f>'FLUXO CAIXA  EXC FINAL'!AC24</f>
        <v>0</v>
      </c>
      <c r="AD24" s="40">
        <f>'FLUXO CAIXA  EXC FINAL'!AD24</f>
        <v>0</v>
      </c>
      <c r="AE24" s="6">
        <f>'FLUXO CAIXA  EXC FINAL'!AE24</f>
        <v>0</v>
      </c>
      <c r="AF24" s="6">
        <f>'FLUXO CAIXA  EXC FINAL'!AF24</f>
        <v>0</v>
      </c>
      <c r="AG24" s="6">
        <f>'FLUXO CAIXA  EXC FINAL'!AG24</f>
        <v>0</v>
      </c>
      <c r="AH24" s="6">
        <f>'FLUXO CAIXA  EXC FINAL'!AH24</f>
        <v>600</v>
      </c>
      <c r="AJ24" s="52">
        <f t="shared" si="1"/>
        <v>1</v>
      </c>
      <c r="AK24" s="68">
        <v>0.2</v>
      </c>
      <c r="AL24" s="55">
        <v>0.2</v>
      </c>
      <c r="AM24" s="55">
        <v>0.4</v>
      </c>
      <c r="AN24" s="69">
        <v>0.2</v>
      </c>
      <c r="AO24" s="60">
        <f t="shared" si="2"/>
        <v>120</v>
      </c>
      <c r="AP24" s="59">
        <f t="shared" si="3"/>
        <v>120</v>
      </c>
      <c r="AQ24" s="59">
        <f t="shared" si="4"/>
        <v>240</v>
      </c>
      <c r="AR24" s="61">
        <f t="shared" si="5"/>
        <v>120</v>
      </c>
    </row>
    <row r="25" spans="2:44" ht="26.25" x14ac:dyDescent="0.4">
      <c r="B25" s="18" t="s">
        <v>29</v>
      </c>
      <c r="C25" s="6">
        <f>'FLUXO CAIXA  EXC FINAL'!C25</f>
        <v>0</v>
      </c>
      <c r="D25" s="6">
        <f>'FLUXO CAIXA  EXC FINAL'!D25</f>
        <v>0</v>
      </c>
      <c r="E25" s="6">
        <f>'FLUXO CAIXA  EXC FINAL'!E25</f>
        <v>0</v>
      </c>
      <c r="F25" s="40">
        <f>'FLUXO CAIXA  EXC FINAL'!F25</f>
        <v>0</v>
      </c>
      <c r="G25" s="6">
        <f>'FLUXO CAIXA  EXC FINAL'!G25</f>
        <v>0</v>
      </c>
      <c r="H25" s="40">
        <f>'FLUXO CAIXA  EXC FINAL'!H25</f>
        <v>0</v>
      </c>
      <c r="I25" s="40">
        <f>'FLUXO CAIXA  EXC FINAL'!I25</f>
        <v>0</v>
      </c>
      <c r="J25" s="6">
        <f>'FLUXO CAIXA  EXC FINAL'!J25</f>
        <v>0</v>
      </c>
      <c r="K25" s="6">
        <f>'FLUXO CAIXA  EXC FINAL'!K25</f>
        <v>0</v>
      </c>
      <c r="L25" s="6">
        <f>'FLUXO CAIXA  EXC FINAL'!L25</f>
        <v>0</v>
      </c>
      <c r="M25" s="6">
        <f>'FLUXO CAIXA  EXC FINAL'!M25</f>
        <v>0</v>
      </c>
      <c r="N25" s="6">
        <f>'FLUXO CAIXA  EXC FINAL'!N25</f>
        <v>0</v>
      </c>
      <c r="O25" s="40">
        <f>'FLUXO CAIXA  EXC FINAL'!O25</f>
        <v>0</v>
      </c>
      <c r="P25" s="40">
        <f>'FLUXO CAIXA  EXC FINAL'!P25</f>
        <v>0</v>
      </c>
      <c r="Q25" s="6">
        <f>'FLUXO CAIXA  EXC FINAL'!Q25</f>
        <v>0</v>
      </c>
      <c r="R25" s="6">
        <f>'FLUXO CAIXA  EXC FINAL'!R25</f>
        <v>0</v>
      </c>
      <c r="S25" s="6">
        <f>'FLUXO CAIXA  EXC FINAL'!S25</f>
        <v>0</v>
      </c>
      <c r="T25" s="6">
        <f>'FLUXO CAIXA  EXC FINAL'!T25</f>
        <v>0</v>
      </c>
      <c r="U25" s="6">
        <f>'FLUXO CAIXA  EXC FINAL'!U25</f>
        <v>0</v>
      </c>
      <c r="V25" s="40">
        <f>'FLUXO CAIXA  EXC FINAL'!V25</f>
        <v>0</v>
      </c>
      <c r="W25" s="40">
        <f>'FLUXO CAIXA  EXC FINAL'!W25</f>
        <v>0</v>
      </c>
      <c r="X25" s="6">
        <f>'FLUXO CAIXA  EXC FINAL'!X25</f>
        <v>0</v>
      </c>
      <c r="Y25" s="6">
        <f>'FLUXO CAIXA  EXC FINAL'!Y25</f>
        <v>0</v>
      </c>
      <c r="Z25" s="6">
        <f>'FLUXO CAIXA  EXC FINAL'!Z25</f>
        <v>0</v>
      </c>
      <c r="AA25" s="6">
        <f>'FLUXO CAIXA  EXC FINAL'!AA25</f>
        <v>0</v>
      </c>
      <c r="AB25" s="6">
        <f>'FLUXO CAIXA  EXC FINAL'!AB25</f>
        <v>0</v>
      </c>
      <c r="AC25" s="40">
        <f>'FLUXO CAIXA  EXC FINAL'!AC25</f>
        <v>0</v>
      </c>
      <c r="AD25" s="40">
        <f>'FLUXO CAIXA  EXC FINAL'!AD25</f>
        <v>0</v>
      </c>
      <c r="AE25" s="6">
        <f>'FLUXO CAIXA  EXC FINAL'!AE25</f>
        <v>0</v>
      </c>
      <c r="AF25" s="6">
        <f>'FLUXO CAIXA  EXC FINAL'!AF25</f>
        <v>0</v>
      </c>
      <c r="AG25" s="6">
        <f>'FLUXO CAIXA  EXC FINAL'!AG25</f>
        <v>320</v>
      </c>
      <c r="AH25" s="6">
        <f>'FLUXO CAIXA  EXC FINAL'!AH25</f>
        <v>320</v>
      </c>
      <c r="AJ25" s="52">
        <f t="shared" si="1"/>
        <v>1</v>
      </c>
      <c r="AK25" s="68">
        <v>0.2</v>
      </c>
      <c r="AL25" s="55">
        <v>0.2</v>
      </c>
      <c r="AM25" s="55">
        <v>0.4</v>
      </c>
      <c r="AN25" s="69">
        <v>0.2</v>
      </c>
      <c r="AO25" s="60">
        <f t="shared" si="2"/>
        <v>64</v>
      </c>
      <c r="AP25" s="59">
        <f t="shared" si="3"/>
        <v>64</v>
      </c>
      <c r="AQ25" s="59">
        <f t="shared" si="4"/>
        <v>128</v>
      </c>
      <c r="AR25" s="61">
        <f t="shared" si="5"/>
        <v>64</v>
      </c>
    </row>
    <row r="26" spans="2:44" ht="26.25" x14ac:dyDescent="0.4">
      <c r="B26" s="18" t="s">
        <v>42</v>
      </c>
      <c r="C26" s="6">
        <f>'FLUXO CAIXA  EXC FINAL'!C26</f>
        <v>0</v>
      </c>
      <c r="D26" s="6">
        <f>'FLUXO CAIXA  EXC FINAL'!D26</f>
        <v>0</v>
      </c>
      <c r="E26" s="6">
        <f>'FLUXO CAIXA  EXC FINAL'!E26</f>
        <v>0</v>
      </c>
      <c r="F26" s="40">
        <f>'FLUXO CAIXA  EXC FINAL'!F26</f>
        <v>0</v>
      </c>
      <c r="G26" s="6">
        <f>'FLUXO CAIXA  EXC FINAL'!G26</f>
        <v>0</v>
      </c>
      <c r="H26" s="40">
        <f>'FLUXO CAIXA  EXC FINAL'!H26</f>
        <v>0</v>
      </c>
      <c r="I26" s="40">
        <f>'FLUXO CAIXA  EXC FINAL'!I26</f>
        <v>0</v>
      </c>
      <c r="J26" s="6">
        <f>'FLUXO CAIXA  EXC FINAL'!J26</f>
        <v>0</v>
      </c>
      <c r="K26" s="6">
        <f>'FLUXO CAIXA  EXC FINAL'!K26</f>
        <v>4635</v>
      </c>
      <c r="L26" s="6">
        <f>'FLUXO CAIXA  EXC FINAL'!L26</f>
        <v>0</v>
      </c>
      <c r="M26" s="6">
        <f>'FLUXO CAIXA  EXC FINAL'!M26</f>
        <v>0</v>
      </c>
      <c r="N26" s="6">
        <f>'FLUXO CAIXA  EXC FINAL'!N26</f>
        <v>0</v>
      </c>
      <c r="O26" s="40">
        <f>'FLUXO CAIXA  EXC FINAL'!O26</f>
        <v>0</v>
      </c>
      <c r="P26" s="40">
        <f>'FLUXO CAIXA  EXC FINAL'!P26</f>
        <v>0</v>
      </c>
      <c r="Q26" s="6">
        <f>'FLUXO CAIXA  EXC FINAL'!Q26</f>
        <v>0</v>
      </c>
      <c r="R26" s="6">
        <f>'FLUXO CAIXA  EXC FINAL'!R26</f>
        <v>0</v>
      </c>
      <c r="S26" s="6">
        <f>'FLUXO CAIXA  EXC FINAL'!S26</f>
        <v>0</v>
      </c>
      <c r="T26" s="6">
        <f>'FLUXO CAIXA  EXC FINAL'!T26</f>
        <v>0</v>
      </c>
      <c r="U26" s="6">
        <f>'FLUXO CAIXA  EXC FINAL'!U26</f>
        <v>0</v>
      </c>
      <c r="V26" s="40">
        <f>'FLUXO CAIXA  EXC FINAL'!V26</f>
        <v>0</v>
      </c>
      <c r="W26" s="40">
        <f>'FLUXO CAIXA  EXC FINAL'!W26</f>
        <v>0</v>
      </c>
      <c r="X26" s="6">
        <f>'FLUXO CAIXA  EXC FINAL'!X26</f>
        <v>0</v>
      </c>
      <c r="Y26" s="6">
        <f>'FLUXO CAIXA  EXC FINAL'!Y26</f>
        <v>0</v>
      </c>
      <c r="Z26" s="6">
        <f>'FLUXO CAIXA  EXC FINAL'!Z26</f>
        <v>0</v>
      </c>
      <c r="AA26" s="6">
        <f>'FLUXO CAIXA  EXC FINAL'!AA26</f>
        <v>0</v>
      </c>
      <c r="AB26" s="6">
        <f>'FLUXO CAIXA  EXC FINAL'!AB26</f>
        <v>0</v>
      </c>
      <c r="AC26" s="40">
        <f>'FLUXO CAIXA  EXC FINAL'!AC26</f>
        <v>0</v>
      </c>
      <c r="AD26" s="40">
        <f>'FLUXO CAIXA  EXC FINAL'!AD26</f>
        <v>0</v>
      </c>
      <c r="AE26" s="6">
        <f>'FLUXO CAIXA  EXC FINAL'!AE26</f>
        <v>0</v>
      </c>
      <c r="AF26" s="6">
        <f>'FLUXO CAIXA  EXC FINAL'!AF26</f>
        <v>0</v>
      </c>
      <c r="AG26" s="6">
        <f>'FLUXO CAIXA  EXC FINAL'!AG26</f>
        <v>0</v>
      </c>
      <c r="AH26" s="6">
        <f>'FLUXO CAIXA  EXC FINAL'!AH26</f>
        <v>4635</v>
      </c>
      <c r="AJ26" s="52">
        <f t="shared" si="1"/>
        <v>0.8</v>
      </c>
      <c r="AK26" s="68"/>
      <c r="AL26" s="55"/>
      <c r="AM26" s="74">
        <v>0.8</v>
      </c>
      <c r="AN26" s="69"/>
      <c r="AO26" s="60">
        <f t="shared" si="2"/>
        <v>0</v>
      </c>
      <c r="AP26" s="59">
        <f t="shared" si="3"/>
        <v>0</v>
      </c>
      <c r="AQ26" s="88">
        <f t="shared" si="4"/>
        <v>3708</v>
      </c>
      <c r="AR26" s="61">
        <f t="shared" si="5"/>
        <v>0</v>
      </c>
    </row>
    <row r="27" spans="2:44" ht="26.25" x14ac:dyDescent="0.4">
      <c r="B27" s="16" t="s">
        <v>36</v>
      </c>
      <c r="C27" s="17">
        <f>'FLUXO CAIXA  EXC FINAL'!C27</f>
        <v>0</v>
      </c>
      <c r="D27" s="17">
        <f>'FLUXO CAIXA  EXC FINAL'!D27</f>
        <v>0</v>
      </c>
      <c r="E27" s="17">
        <f>'FLUXO CAIXA  EXC FINAL'!E27</f>
        <v>0</v>
      </c>
      <c r="F27" s="40">
        <f>'FLUXO CAIXA  EXC FINAL'!F27</f>
        <v>0</v>
      </c>
      <c r="G27" s="17">
        <f>'FLUXO CAIXA  EXC FINAL'!G27</f>
        <v>0</v>
      </c>
      <c r="H27" s="40">
        <f>'FLUXO CAIXA  EXC FINAL'!H27</f>
        <v>0</v>
      </c>
      <c r="I27" s="40">
        <f>'FLUXO CAIXA  EXC FINAL'!I27</f>
        <v>0</v>
      </c>
      <c r="J27" s="17">
        <f>'FLUXO CAIXA  EXC FINAL'!J27</f>
        <v>0</v>
      </c>
      <c r="K27" s="17">
        <f>'FLUXO CAIXA  EXC FINAL'!K27</f>
        <v>0</v>
      </c>
      <c r="L27" s="17">
        <f>'FLUXO CAIXA  EXC FINAL'!L27</f>
        <v>0</v>
      </c>
      <c r="M27" s="17">
        <f>'FLUXO CAIXA  EXC FINAL'!M27</f>
        <v>3250</v>
      </c>
      <c r="N27" s="17">
        <f>'FLUXO CAIXA  EXC FINAL'!N27</f>
        <v>0</v>
      </c>
      <c r="O27" s="40">
        <f>'FLUXO CAIXA  EXC FINAL'!O27</f>
        <v>0</v>
      </c>
      <c r="P27" s="40">
        <f>'FLUXO CAIXA  EXC FINAL'!P27</f>
        <v>0</v>
      </c>
      <c r="Q27" s="17">
        <f>'FLUXO CAIXA  EXC FINAL'!Q27</f>
        <v>0</v>
      </c>
      <c r="R27" s="17">
        <f>'FLUXO CAIXA  EXC FINAL'!R27</f>
        <v>2000</v>
      </c>
      <c r="S27" s="17">
        <f>'FLUXO CAIXA  EXC FINAL'!S27</f>
        <v>0</v>
      </c>
      <c r="T27" s="17">
        <f>'FLUXO CAIXA  EXC FINAL'!T27</f>
        <v>120</v>
      </c>
      <c r="U27" s="17">
        <f>'FLUXO CAIXA  EXC FINAL'!U27</f>
        <v>0</v>
      </c>
      <c r="V27" s="40">
        <f>'FLUXO CAIXA  EXC FINAL'!V27</f>
        <v>0</v>
      </c>
      <c r="W27" s="40">
        <f>'FLUXO CAIXA  EXC FINAL'!W27</f>
        <v>0</v>
      </c>
      <c r="X27" s="17">
        <f>'FLUXO CAIXA  EXC FINAL'!X27</f>
        <v>270</v>
      </c>
      <c r="Y27" s="17">
        <f>'FLUXO CAIXA  EXC FINAL'!Y27</f>
        <v>100</v>
      </c>
      <c r="Z27" s="17">
        <f>'FLUXO CAIXA  EXC FINAL'!Z27</f>
        <v>0</v>
      </c>
      <c r="AA27" s="17">
        <f>'FLUXO CAIXA  EXC FINAL'!AA27</f>
        <v>0</v>
      </c>
      <c r="AB27" s="17">
        <f>'FLUXO CAIXA  EXC FINAL'!AB27</f>
        <v>0</v>
      </c>
      <c r="AC27" s="40">
        <f>'FLUXO CAIXA  EXC FINAL'!AC27</f>
        <v>0</v>
      </c>
      <c r="AD27" s="40">
        <f>'FLUXO CAIXA  EXC FINAL'!AD27</f>
        <v>0</v>
      </c>
      <c r="AE27" s="17">
        <f>'FLUXO CAIXA  EXC FINAL'!AE27</f>
        <v>0</v>
      </c>
      <c r="AF27" s="17">
        <f>'FLUXO CAIXA  EXC FINAL'!AF27</f>
        <v>0</v>
      </c>
      <c r="AG27" s="17">
        <f>'FLUXO CAIXA  EXC FINAL'!AG27</f>
        <v>0</v>
      </c>
      <c r="AH27" s="17">
        <f>'FLUXO CAIXA  EXC FINAL'!AH27</f>
        <v>5740</v>
      </c>
      <c r="AJ27" s="52">
        <f t="shared" si="1"/>
        <v>0</v>
      </c>
      <c r="AK27" s="68"/>
      <c r="AL27" s="55"/>
      <c r="AM27" s="55"/>
      <c r="AN27" s="69"/>
      <c r="AO27" s="60">
        <f t="shared" si="2"/>
        <v>0</v>
      </c>
      <c r="AP27" s="59">
        <f t="shared" si="3"/>
        <v>0</v>
      </c>
      <c r="AQ27" s="59">
        <f t="shared" si="4"/>
        <v>0</v>
      </c>
      <c r="AR27" s="61">
        <f t="shared" si="5"/>
        <v>0</v>
      </c>
    </row>
    <row r="28" spans="2:44" ht="26.25" x14ac:dyDescent="0.4">
      <c r="B28" s="19" t="s">
        <v>3</v>
      </c>
      <c r="C28" s="6">
        <f>'FLUXO CAIXA  EXC FINAL'!C28</f>
        <v>0</v>
      </c>
      <c r="D28" s="6">
        <f>'FLUXO CAIXA  EXC FINAL'!D28</f>
        <v>0</v>
      </c>
      <c r="E28" s="6">
        <f>'FLUXO CAIXA  EXC FINAL'!E28</f>
        <v>0</v>
      </c>
      <c r="F28" s="40">
        <f>'FLUXO CAIXA  EXC FINAL'!F28</f>
        <v>0</v>
      </c>
      <c r="G28" s="6">
        <f>'FLUXO CAIXA  EXC FINAL'!G28</f>
        <v>0</v>
      </c>
      <c r="H28" s="40">
        <f>'FLUXO CAIXA  EXC FINAL'!H28</f>
        <v>0</v>
      </c>
      <c r="I28" s="40">
        <f>'FLUXO CAIXA  EXC FINAL'!I28</f>
        <v>0</v>
      </c>
      <c r="J28" s="6">
        <f>'FLUXO CAIXA  EXC FINAL'!J28</f>
        <v>0</v>
      </c>
      <c r="K28" s="6">
        <f>'FLUXO CAIXA  EXC FINAL'!K28</f>
        <v>0</v>
      </c>
      <c r="L28" s="6">
        <f>'FLUXO CAIXA  EXC FINAL'!L28</f>
        <v>0</v>
      </c>
      <c r="M28" s="6">
        <f>'FLUXO CAIXA  EXC FINAL'!M28</f>
        <v>3200</v>
      </c>
      <c r="N28" s="6">
        <f>'FLUXO CAIXA  EXC FINAL'!N28</f>
        <v>0</v>
      </c>
      <c r="O28" s="40">
        <f>'FLUXO CAIXA  EXC FINAL'!O28</f>
        <v>0</v>
      </c>
      <c r="P28" s="40">
        <f>'FLUXO CAIXA  EXC FINAL'!P28</f>
        <v>0</v>
      </c>
      <c r="Q28" s="6">
        <f>'FLUXO CAIXA  EXC FINAL'!Q28</f>
        <v>0</v>
      </c>
      <c r="R28" s="6">
        <f>'FLUXO CAIXA  EXC FINAL'!R28</f>
        <v>0</v>
      </c>
      <c r="S28" s="6">
        <f>'FLUXO CAIXA  EXC FINAL'!S28</f>
        <v>0</v>
      </c>
      <c r="T28" s="6">
        <f>'FLUXO CAIXA  EXC FINAL'!T28</f>
        <v>0</v>
      </c>
      <c r="U28" s="6">
        <f>'FLUXO CAIXA  EXC FINAL'!U28</f>
        <v>0</v>
      </c>
      <c r="V28" s="40">
        <f>'FLUXO CAIXA  EXC FINAL'!V28</f>
        <v>0</v>
      </c>
      <c r="W28" s="40">
        <f>'FLUXO CAIXA  EXC FINAL'!W28</f>
        <v>0</v>
      </c>
      <c r="X28" s="6">
        <f>'FLUXO CAIXA  EXC FINAL'!X28</f>
        <v>0</v>
      </c>
      <c r="Y28" s="6">
        <f>'FLUXO CAIXA  EXC FINAL'!Y28</f>
        <v>0</v>
      </c>
      <c r="Z28" s="6">
        <f>'FLUXO CAIXA  EXC FINAL'!Z28</f>
        <v>0</v>
      </c>
      <c r="AA28" s="6">
        <f>'FLUXO CAIXA  EXC FINAL'!AA28</f>
        <v>0</v>
      </c>
      <c r="AB28" s="6">
        <f>'FLUXO CAIXA  EXC FINAL'!AB28</f>
        <v>0</v>
      </c>
      <c r="AC28" s="40">
        <f>'FLUXO CAIXA  EXC FINAL'!AC28</f>
        <v>0</v>
      </c>
      <c r="AD28" s="40">
        <f>'FLUXO CAIXA  EXC FINAL'!AD28</f>
        <v>0</v>
      </c>
      <c r="AE28" s="6">
        <f>'FLUXO CAIXA  EXC FINAL'!AE28</f>
        <v>0</v>
      </c>
      <c r="AF28" s="6">
        <f>'FLUXO CAIXA  EXC FINAL'!AF28</f>
        <v>0</v>
      </c>
      <c r="AG28" s="6">
        <f>'FLUXO CAIXA  EXC FINAL'!AG28</f>
        <v>0</v>
      </c>
      <c r="AH28" s="6">
        <f>'FLUXO CAIXA  EXC FINAL'!AH28</f>
        <v>3200</v>
      </c>
      <c r="AJ28" s="52">
        <f t="shared" si="1"/>
        <v>1</v>
      </c>
      <c r="AK28" s="68">
        <v>0.2</v>
      </c>
      <c r="AL28" s="55">
        <v>0.2</v>
      </c>
      <c r="AM28" s="55">
        <v>0.3</v>
      </c>
      <c r="AN28" s="69">
        <v>0.3</v>
      </c>
      <c r="AO28" s="60">
        <f t="shared" si="2"/>
        <v>640</v>
      </c>
      <c r="AP28" s="59">
        <f t="shared" si="3"/>
        <v>640</v>
      </c>
      <c r="AQ28" s="59">
        <f t="shared" si="4"/>
        <v>960</v>
      </c>
      <c r="AR28" s="61">
        <f t="shared" si="5"/>
        <v>960</v>
      </c>
    </row>
    <row r="29" spans="2:44" ht="26.25" x14ac:dyDescent="0.4">
      <c r="B29" s="19" t="s">
        <v>4</v>
      </c>
      <c r="C29" s="6">
        <f>'FLUXO CAIXA  EXC FINAL'!C29</f>
        <v>0</v>
      </c>
      <c r="D29" s="6">
        <f>'FLUXO CAIXA  EXC FINAL'!D29</f>
        <v>0</v>
      </c>
      <c r="E29" s="6">
        <f>'FLUXO CAIXA  EXC FINAL'!E29</f>
        <v>0</v>
      </c>
      <c r="F29" s="40">
        <f>'FLUXO CAIXA  EXC FINAL'!F29</f>
        <v>0</v>
      </c>
      <c r="G29" s="6">
        <f>'FLUXO CAIXA  EXC FINAL'!G29</f>
        <v>0</v>
      </c>
      <c r="H29" s="40">
        <f>'FLUXO CAIXA  EXC FINAL'!H29</f>
        <v>0</v>
      </c>
      <c r="I29" s="40">
        <f>'FLUXO CAIXA  EXC FINAL'!I29</f>
        <v>0</v>
      </c>
      <c r="J29" s="6">
        <f>'FLUXO CAIXA  EXC FINAL'!J29</f>
        <v>0</v>
      </c>
      <c r="K29" s="6">
        <f>'FLUXO CAIXA  EXC FINAL'!K29</f>
        <v>0</v>
      </c>
      <c r="L29" s="6">
        <f>'FLUXO CAIXA  EXC FINAL'!L29</f>
        <v>0</v>
      </c>
      <c r="M29" s="6">
        <f>'FLUXO CAIXA  EXC FINAL'!M29</f>
        <v>0</v>
      </c>
      <c r="N29" s="6">
        <f>'FLUXO CAIXA  EXC FINAL'!N29</f>
        <v>0</v>
      </c>
      <c r="O29" s="40">
        <f>'FLUXO CAIXA  EXC FINAL'!O29</f>
        <v>0</v>
      </c>
      <c r="P29" s="40">
        <f>'FLUXO CAIXA  EXC FINAL'!P29</f>
        <v>0</v>
      </c>
      <c r="Q29" s="6">
        <f>'FLUXO CAIXA  EXC FINAL'!Q29</f>
        <v>0</v>
      </c>
      <c r="R29" s="6">
        <f>'FLUXO CAIXA  EXC FINAL'!R29</f>
        <v>1200</v>
      </c>
      <c r="S29" s="6">
        <f>'FLUXO CAIXA  EXC FINAL'!S29</f>
        <v>0</v>
      </c>
      <c r="T29" s="6">
        <f>'FLUXO CAIXA  EXC FINAL'!T29</f>
        <v>0</v>
      </c>
      <c r="U29" s="6">
        <f>'FLUXO CAIXA  EXC FINAL'!U29</f>
        <v>0</v>
      </c>
      <c r="V29" s="40">
        <f>'FLUXO CAIXA  EXC FINAL'!V29</f>
        <v>0</v>
      </c>
      <c r="W29" s="40">
        <f>'FLUXO CAIXA  EXC FINAL'!W29</f>
        <v>0</v>
      </c>
      <c r="X29" s="6">
        <f>'FLUXO CAIXA  EXC FINAL'!X29</f>
        <v>0</v>
      </c>
      <c r="Y29" s="6">
        <f>'FLUXO CAIXA  EXC FINAL'!Y29</f>
        <v>0</v>
      </c>
      <c r="Z29" s="6">
        <f>'FLUXO CAIXA  EXC FINAL'!Z29</f>
        <v>0</v>
      </c>
      <c r="AA29" s="6">
        <f>'FLUXO CAIXA  EXC FINAL'!AA29</f>
        <v>0</v>
      </c>
      <c r="AB29" s="6">
        <f>'FLUXO CAIXA  EXC FINAL'!AB29</f>
        <v>0</v>
      </c>
      <c r="AC29" s="40">
        <f>'FLUXO CAIXA  EXC FINAL'!AC29</f>
        <v>0</v>
      </c>
      <c r="AD29" s="40">
        <f>'FLUXO CAIXA  EXC FINAL'!AD29</f>
        <v>0</v>
      </c>
      <c r="AE29" s="6">
        <f>'FLUXO CAIXA  EXC FINAL'!AE29</f>
        <v>0</v>
      </c>
      <c r="AF29" s="6">
        <f>'FLUXO CAIXA  EXC FINAL'!AF29</f>
        <v>0</v>
      </c>
      <c r="AG29" s="6">
        <f>'FLUXO CAIXA  EXC FINAL'!AG29</f>
        <v>0</v>
      </c>
      <c r="AH29" s="6">
        <f>'FLUXO CAIXA  EXC FINAL'!AH29</f>
        <v>1200</v>
      </c>
      <c r="AJ29" s="52">
        <f t="shared" si="1"/>
        <v>1</v>
      </c>
      <c r="AK29" s="68">
        <v>0.25</v>
      </c>
      <c r="AL29" s="55">
        <v>0.25</v>
      </c>
      <c r="AM29" s="55">
        <v>0.3</v>
      </c>
      <c r="AN29" s="69">
        <v>0.2</v>
      </c>
      <c r="AO29" s="60">
        <f t="shared" si="2"/>
        <v>300</v>
      </c>
      <c r="AP29" s="59">
        <f t="shared" si="3"/>
        <v>300</v>
      </c>
      <c r="AQ29" s="59">
        <f t="shared" si="4"/>
        <v>360</v>
      </c>
      <c r="AR29" s="61">
        <f t="shared" si="5"/>
        <v>240</v>
      </c>
    </row>
    <row r="30" spans="2:44" ht="26.25" x14ac:dyDescent="0.4">
      <c r="B30" s="19" t="s">
        <v>37</v>
      </c>
      <c r="C30" s="6">
        <f>'FLUXO CAIXA  EXC FINAL'!C30</f>
        <v>0</v>
      </c>
      <c r="D30" s="6">
        <f>'FLUXO CAIXA  EXC FINAL'!D30</f>
        <v>0</v>
      </c>
      <c r="E30" s="6">
        <f>'FLUXO CAIXA  EXC FINAL'!E30</f>
        <v>0</v>
      </c>
      <c r="F30" s="40">
        <f>'FLUXO CAIXA  EXC FINAL'!F30</f>
        <v>0</v>
      </c>
      <c r="G30" s="6">
        <f>'FLUXO CAIXA  EXC FINAL'!G30</f>
        <v>0</v>
      </c>
      <c r="H30" s="40">
        <f>'FLUXO CAIXA  EXC FINAL'!H30</f>
        <v>0</v>
      </c>
      <c r="I30" s="40">
        <f>'FLUXO CAIXA  EXC FINAL'!I30</f>
        <v>0</v>
      </c>
      <c r="J30" s="6">
        <f>'FLUXO CAIXA  EXC FINAL'!J30</f>
        <v>0</v>
      </c>
      <c r="K30" s="6">
        <f>'FLUXO CAIXA  EXC FINAL'!K30</f>
        <v>0</v>
      </c>
      <c r="L30" s="6">
        <f>'FLUXO CAIXA  EXC FINAL'!L30</f>
        <v>0</v>
      </c>
      <c r="M30" s="6">
        <f>'FLUXO CAIXA  EXC FINAL'!M30</f>
        <v>0</v>
      </c>
      <c r="N30" s="6">
        <f>'FLUXO CAIXA  EXC FINAL'!N30</f>
        <v>0</v>
      </c>
      <c r="O30" s="40">
        <f>'FLUXO CAIXA  EXC FINAL'!O30</f>
        <v>0</v>
      </c>
      <c r="P30" s="40">
        <f>'FLUXO CAIXA  EXC FINAL'!P30</f>
        <v>0</v>
      </c>
      <c r="Q30" s="6">
        <f>'FLUXO CAIXA  EXC FINAL'!Q30</f>
        <v>0</v>
      </c>
      <c r="R30" s="6">
        <f>'FLUXO CAIXA  EXC FINAL'!R30</f>
        <v>800</v>
      </c>
      <c r="S30" s="6">
        <f>'FLUXO CAIXA  EXC FINAL'!S30</f>
        <v>0</v>
      </c>
      <c r="T30" s="6">
        <f>'FLUXO CAIXA  EXC FINAL'!T30</f>
        <v>0</v>
      </c>
      <c r="U30" s="6">
        <f>'FLUXO CAIXA  EXC FINAL'!U30</f>
        <v>0</v>
      </c>
      <c r="V30" s="40">
        <f>'FLUXO CAIXA  EXC FINAL'!V30</f>
        <v>0</v>
      </c>
      <c r="W30" s="40">
        <f>'FLUXO CAIXA  EXC FINAL'!W30</f>
        <v>0</v>
      </c>
      <c r="X30" s="6">
        <f>'FLUXO CAIXA  EXC FINAL'!X30</f>
        <v>0</v>
      </c>
      <c r="Y30" s="6">
        <f>'FLUXO CAIXA  EXC FINAL'!Y30</f>
        <v>0</v>
      </c>
      <c r="Z30" s="6">
        <f>'FLUXO CAIXA  EXC FINAL'!Z30</f>
        <v>0</v>
      </c>
      <c r="AA30" s="6">
        <f>'FLUXO CAIXA  EXC FINAL'!AA30</f>
        <v>0</v>
      </c>
      <c r="AB30" s="6">
        <f>'FLUXO CAIXA  EXC FINAL'!AB30</f>
        <v>0</v>
      </c>
      <c r="AC30" s="40">
        <f>'FLUXO CAIXA  EXC FINAL'!AC30</f>
        <v>0</v>
      </c>
      <c r="AD30" s="40">
        <f>'FLUXO CAIXA  EXC FINAL'!AD30</f>
        <v>0</v>
      </c>
      <c r="AE30" s="6">
        <f>'FLUXO CAIXA  EXC FINAL'!AE30</f>
        <v>0</v>
      </c>
      <c r="AF30" s="6">
        <f>'FLUXO CAIXA  EXC FINAL'!AF30</f>
        <v>0</v>
      </c>
      <c r="AG30" s="6">
        <f>'FLUXO CAIXA  EXC FINAL'!AG30</f>
        <v>0</v>
      </c>
      <c r="AH30" s="6">
        <f>'FLUXO CAIXA  EXC FINAL'!AH30</f>
        <v>800</v>
      </c>
      <c r="AJ30" s="52">
        <f t="shared" si="1"/>
        <v>1</v>
      </c>
      <c r="AK30" s="68">
        <v>0.2</v>
      </c>
      <c r="AL30" s="55">
        <v>0.3</v>
      </c>
      <c r="AM30" s="55">
        <v>0.35</v>
      </c>
      <c r="AN30" s="69">
        <v>0.15</v>
      </c>
      <c r="AO30" s="60">
        <f t="shared" si="2"/>
        <v>160</v>
      </c>
      <c r="AP30" s="59">
        <f t="shared" si="3"/>
        <v>240</v>
      </c>
      <c r="AQ30" s="59">
        <f t="shared" si="4"/>
        <v>280</v>
      </c>
      <c r="AR30" s="61">
        <f t="shared" si="5"/>
        <v>120</v>
      </c>
    </row>
    <row r="31" spans="2:44" ht="26.25" x14ac:dyDescent="0.4">
      <c r="B31" s="19" t="s">
        <v>19</v>
      </c>
      <c r="C31" s="6">
        <f>'FLUXO CAIXA  EXC FINAL'!C31</f>
        <v>0</v>
      </c>
      <c r="D31" s="6">
        <f>'FLUXO CAIXA  EXC FINAL'!D31</f>
        <v>0</v>
      </c>
      <c r="E31" s="6">
        <f>'FLUXO CAIXA  EXC FINAL'!E31</f>
        <v>0</v>
      </c>
      <c r="F31" s="40">
        <f>'FLUXO CAIXA  EXC FINAL'!F31</f>
        <v>0</v>
      </c>
      <c r="G31" s="6">
        <f>'FLUXO CAIXA  EXC FINAL'!G31</f>
        <v>0</v>
      </c>
      <c r="H31" s="40">
        <f>'FLUXO CAIXA  EXC FINAL'!H31</f>
        <v>0</v>
      </c>
      <c r="I31" s="40">
        <f>'FLUXO CAIXA  EXC FINAL'!I31</f>
        <v>0</v>
      </c>
      <c r="J31" s="6">
        <f>'FLUXO CAIXA  EXC FINAL'!J31</f>
        <v>0</v>
      </c>
      <c r="K31" s="6">
        <f>'FLUXO CAIXA  EXC FINAL'!K31</f>
        <v>0</v>
      </c>
      <c r="L31" s="6">
        <f>'FLUXO CAIXA  EXC FINAL'!L31</f>
        <v>0</v>
      </c>
      <c r="M31" s="6">
        <f>'FLUXO CAIXA  EXC FINAL'!M31</f>
        <v>0</v>
      </c>
      <c r="N31" s="6">
        <f>'FLUXO CAIXA  EXC FINAL'!N31</f>
        <v>0</v>
      </c>
      <c r="O31" s="40">
        <f>'FLUXO CAIXA  EXC FINAL'!O31</f>
        <v>0</v>
      </c>
      <c r="P31" s="40">
        <f>'FLUXO CAIXA  EXC FINAL'!P31</f>
        <v>0</v>
      </c>
      <c r="Q31" s="6">
        <f>'FLUXO CAIXA  EXC FINAL'!Q31</f>
        <v>0</v>
      </c>
      <c r="R31" s="6">
        <f>'FLUXO CAIXA  EXC FINAL'!R31</f>
        <v>0</v>
      </c>
      <c r="S31" s="6">
        <f>'FLUXO CAIXA  EXC FINAL'!S31</f>
        <v>0</v>
      </c>
      <c r="T31" s="6">
        <f>'FLUXO CAIXA  EXC FINAL'!T31</f>
        <v>120</v>
      </c>
      <c r="U31" s="6">
        <f>'FLUXO CAIXA  EXC FINAL'!U31</f>
        <v>0</v>
      </c>
      <c r="V31" s="40">
        <f>'FLUXO CAIXA  EXC FINAL'!V31</f>
        <v>0</v>
      </c>
      <c r="W31" s="40">
        <f>'FLUXO CAIXA  EXC FINAL'!W31</f>
        <v>0</v>
      </c>
      <c r="X31" s="6">
        <f>'FLUXO CAIXA  EXC FINAL'!X31</f>
        <v>0</v>
      </c>
      <c r="Y31" s="6">
        <f>'FLUXO CAIXA  EXC FINAL'!Y31</f>
        <v>0</v>
      </c>
      <c r="Z31" s="6">
        <f>'FLUXO CAIXA  EXC FINAL'!Z31</f>
        <v>0</v>
      </c>
      <c r="AA31" s="6">
        <f>'FLUXO CAIXA  EXC FINAL'!AA31</f>
        <v>0</v>
      </c>
      <c r="AB31" s="6">
        <f>'FLUXO CAIXA  EXC FINAL'!AB31</f>
        <v>0</v>
      </c>
      <c r="AC31" s="40">
        <f>'FLUXO CAIXA  EXC FINAL'!AC31</f>
        <v>0</v>
      </c>
      <c r="AD31" s="40">
        <f>'FLUXO CAIXA  EXC FINAL'!AD31</f>
        <v>0</v>
      </c>
      <c r="AE31" s="6">
        <f>'FLUXO CAIXA  EXC FINAL'!AE31</f>
        <v>0</v>
      </c>
      <c r="AF31" s="6">
        <f>'FLUXO CAIXA  EXC FINAL'!AF31</f>
        <v>0</v>
      </c>
      <c r="AG31" s="6">
        <f>'FLUXO CAIXA  EXC FINAL'!AG31</f>
        <v>0</v>
      </c>
      <c r="AH31" s="6">
        <f>'FLUXO CAIXA  EXC FINAL'!AH31</f>
        <v>120</v>
      </c>
      <c r="AJ31" s="52">
        <f t="shared" si="1"/>
        <v>1</v>
      </c>
      <c r="AK31" s="68">
        <v>0.25</v>
      </c>
      <c r="AL31" s="55">
        <v>0.25</v>
      </c>
      <c r="AM31" s="55">
        <v>0.25</v>
      </c>
      <c r="AN31" s="69">
        <v>0.25</v>
      </c>
      <c r="AO31" s="60">
        <f t="shared" si="2"/>
        <v>30</v>
      </c>
      <c r="AP31" s="59">
        <f t="shared" si="3"/>
        <v>30</v>
      </c>
      <c r="AQ31" s="59">
        <f t="shared" si="4"/>
        <v>30</v>
      </c>
      <c r="AR31" s="61">
        <f t="shared" si="5"/>
        <v>30</v>
      </c>
    </row>
    <row r="32" spans="2:44" ht="26.25" x14ac:dyDescent="0.4">
      <c r="B32" s="19" t="s">
        <v>30</v>
      </c>
      <c r="C32" s="6">
        <f>'FLUXO CAIXA  EXC FINAL'!C32</f>
        <v>0</v>
      </c>
      <c r="D32" s="6">
        <f>'FLUXO CAIXA  EXC FINAL'!D32</f>
        <v>0</v>
      </c>
      <c r="E32" s="6">
        <f>'FLUXO CAIXA  EXC FINAL'!E32</f>
        <v>0</v>
      </c>
      <c r="F32" s="40">
        <f>'FLUXO CAIXA  EXC FINAL'!F32</f>
        <v>0</v>
      </c>
      <c r="G32" s="6">
        <f>'FLUXO CAIXA  EXC FINAL'!G32</f>
        <v>0</v>
      </c>
      <c r="H32" s="40">
        <f>'FLUXO CAIXA  EXC FINAL'!H32</f>
        <v>0</v>
      </c>
      <c r="I32" s="40">
        <f>'FLUXO CAIXA  EXC FINAL'!I32</f>
        <v>0</v>
      </c>
      <c r="J32" s="6">
        <f>'FLUXO CAIXA  EXC FINAL'!J32</f>
        <v>0</v>
      </c>
      <c r="K32" s="6">
        <f>'FLUXO CAIXA  EXC FINAL'!K32</f>
        <v>0</v>
      </c>
      <c r="L32" s="6">
        <f>'FLUXO CAIXA  EXC FINAL'!L32</f>
        <v>0</v>
      </c>
      <c r="M32" s="6">
        <f>'FLUXO CAIXA  EXC FINAL'!M32</f>
        <v>0</v>
      </c>
      <c r="N32" s="6">
        <f>'FLUXO CAIXA  EXC FINAL'!N32</f>
        <v>0</v>
      </c>
      <c r="O32" s="40">
        <f>'FLUXO CAIXA  EXC FINAL'!O32</f>
        <v>0</v>
      </c>
      <c r="P32" s="40">
        <f>'FLUXO CAIXA  EXC FINAL'!P32</f>
        <v>0</v>
      </c>
      <c r="Q32" s="6">
        <f>'FLUXO CAIXA  EXC FINAL'!Q32</f>
        <v>0</v>
      </c>
      <c r="R32" s="6">
        <f>'FLUXO CAIXA  EXC FINAL'!R32</f>
        <v>0</v>
      </c>
      <c r="S32" s="6">
        <f>'FLUXO CAIXA  EXC FINAL'!S32</f>
        <v>0</v>
      </c>
      <c r="T32" s="6">
        <f>'FLUXO CAIXA  EXC FINAL'!T32</f>
        <v>0</v>
      </c>
      <c r="U32" s="6">
        <f>'FLUXO CAIXA  EXC FINAL'!U32</f>
        <v>0</v>
      </c>
      <c r="V32" s="40">
        <f>'FLUXO CAIXA  EXC FINAL'!V32</f>
        <v>0</v>
      </c>
      <c r="W32" s="40">
        <f>'FLUXO CAIXA  EXC FINAL'!W32</f>
        <v>0</v>
      </c>
      <c r="X32" s="6">
        <f>'FLUXO CAIXA  EXC FINAL'!X32</f>
        <v>270</v>
      </c>
      <c r="Y32" s="6">
        <f>'FLUXO CAIXA  EXC FINAL'!Y32</f>
        <v>0</v>
      </c>
      <c r="Z32" s="6">
        <f>'FLUXO CAIXA  EXC FINAL'!Z32</f>
        <v>0</v>
      </c>
      <c r="AA32" s="6">
        <f>'FLUXO CAIXA  EXC FINAL'!AA32</f>
        <v>0</v>
      </c>
      <c r="AB32" s="6">
        <f>'FLUXO CAIXA  EXC FINAL'!AB32</f>
        <v>0</v>
      </c>
      <c r="AC32" s="40">
        <f>'FLUXO CAIXA  EXC FINAL'!AC32</f>
        <v>0</v>
      </c>
      <c r="AD32" s="40">
        <f>'FLUXO CAIXA  EXC FINAL'!AD32</f>
        <v>0</v>
      </c>
      <c r="AE32" s="6">
        <f>'FLUXO CAIXA  EXC FINAL'!AE32</f>
        <v>0</v>
      </c>
      <c r="AF32" s="6">
        <f>'FLUXO CAIXA  EXC FINAL'!AF32</f>
        <v>0</v>
      </c>
      <c r="AG32" s="6">
        <f>'FLUXO CAIXA  EXC FINAL'!AG32</f>
        <v>0</v>
      </c>
      <c r="AH32" s="6">
        <f>'FLUXO CAIXA  EXC FINAL'!AH32</f>
        <v>270</v>
      </c>
      <c r="AJ32" s="52">
        <f t="shared" si="1"/>
        <v>1</v>
      </c>
      <c r="AK32" s="68">
        <v>0.25</v>
      </c>
      <c r="AL32" s="55">
        <v>0.25</v>
      </c>
      <c r="AM32" s="55">
        <v>0.25</v>
      </c>
      <c r="AN32" s="69">
        <v>0.25</v>
      </c>
      <c r="AO32" s="60">
        <f t="shared" si="2"/>
        <v>67.5</v>
      </c>
      <c r="AP32" s="59">
        <f t="shared" si="3"/>
        <v>67.5</v>
      </c>
      <c r="AQ32" s="59">
        <f t="shared" si="4"/>
        <v>67.5</v>
      </c>
      <c r="AR32" s="61">
        <f t="shared" si="5"/>
        <v>67.5</v>
      </c>
    </row>
    <row r="33" spans="2:46" ht="26.25" x14ac:dyDescent="0.4">
      <c r="B33" s="19" t="s">
        <v>32</v>
      </c>
      <c r="C33" s="6">
        <f>'FLUXO CAIXA  EXC FINAL'!C33</f>
        <v>0</v>
      </c>
      <c r="D33" s="6">
        <f>'FLUXO CAIXA  EXC FINAL'!D33</f>
        <v>0</v>
      </c>
      <c r="E33" s="6">
        <f>'FLUXO CAIXA  EXC FINAL'!E33</f>
        <v>0</v>
      </c>
      <c r="F33" s="40">
        <f>'FLUXO CAIXA  EXC FINAL'!F33</f>
        <v>0</v>
      </c>
      <c r="G33" s="6">
        <f>'FLUXO CAIXA  EXC FINAL'!G33</f>
        <v>0</v>
      </c>
      <c r="H33" s="40">
        <f>'FLUXO CAIXA  EXC FINAL'!H33</f>
        <v>0</v>
      </c>
      <c r="I33" s="40">
        <f>'FLUXO CAIXA  EXC FINAL'!I33</f>
        <v>0</v>
      </c>
      <c r="J33" s="6">
        <f>'FLUXO CAIXA  EXC FINAL'!J33</f>
        <v>0</v>
      </c>
      <c r="K33" s="6">
        <f>'FLUXO CAIXA  EXC FINAL'!K33</f>
        <v>0</v>
      </c>
      <c r="L33" s="6">
        <f>'FLUXO CAIXA  EXC FINAL'!L33</f>
        <v>0</v>
      </c>
      <c r="M33" s="6">
        <f>'FLUXO CAIXA  EXC FINAL'!M33</f>
        <v>50</v>
      </c>
      <c r="N33" s="6">
        <f>'FLUXO CAIXA  EXC FINAL'!N33</f>
        <v>0</v>
      </c>
      <c r="O33" s="40">
        <f>'FLUXO CAIXA  EXC FINAL'!O33</f>
        <v>0</v>
      </c>
      <c r="P33" s="40">
        <f>'FLUXO CAIXA  EXC FINAL'!P33</f>
        <v>0</v>
      </c>
      <c r="Q33" s="6">
        <f>'FLUXO CAIXA  EXC FINAL'!Q33</f>
        <v>0</v>
      </c>
      <c r="R33" s="6">
        <f>'FLUXO CAIXA  EXC FINAL'!R33</f>
        <v>0</v>
      </c>
      <c r="S33" s="6">
        <f>'FLUXO CAIXA  EXC FINAL'!S33</f>
        <v>0</v>
      </c>
      <c r="T33" s="6">
        <f>'FLUXO CAIXA  EXC FINAL'!T33</f>
        <v>0</v>
      </c>
      <c r="U33" s="6">
        <f>'FLUXO CAIXA  EXC FINAL'!U33</f>
        <v>0</v>
      </c>
      <c r="V33" s="40">
        <f>'FLUXO CAIXA  EXC FINAL'!V33</f>
        <v>0</v>
      </c>
      <c r="W33" s="40">
        <f>'FLUXO CAIXA  EXC FINAL'!W33</f>
        <v>0</v>
      </c>
      <c r="X33" s="6">
        <f>'FLUXO CAIXA  EXC FINAL'!X33</f>
        <v>0</v>
      </c>
      <c r="Y33" s="6">
        <f>'FLUXO CAIXA  EXC FINAL'!Y33</f>
        <v>100</v>
      </c>
      <c r="Z33" s="6">
        <f>'FLUXO CAIXA  EXC FINAL'!Z33</f>
        <v>0</v>
      </c>
      <c r="AA33" s="6">
        <f>'FLUXO CAIXA  EXC FINAL'!AA33</f>
        <v>0</v>
      </c>
      <c r="AB33" s="6">
        <f>'FLUXO CAIXA  EXC FINAL'!AB33</f>
        <v>0</v>
      </c>
      <c r="AC33" s="40">
        <f>'FLUXO CAIXA  EXC FINAL'!AC33</f>
        <v>0</v>
      </c>
      <c r="AD33" s="40">
        <f>'FLUXO CAIXA  EXC FINAL'!AD33</f>
        <v>0</v>
      </c>
      <c r="AE33" s="6">
        <f>'FLUXO CAIXA  EXC FINAL'!AE33</f>
        <v>0</v>
      </c>
      <c r="AF33" s="6">
        <f>'FLUXO CAIXA  EXC FINAL'!AF33</f>
        <v>0</v>
      </c>
      <c r="AG33" s="6">
        <f>'FLUXO CAIXA  EXC FINAL'!AG33</f>
        <v>0</v>
      </c>
      <c r="AH33" s="6">
        <f>'FLUXO CAIXA  EXC FINAL'!AH33</f>
        <v>150</v>
      </c>
      <c r="AJ33" s="52">
        <f t="shared" si="1"/>
        <v>1</v>
      </c>
      <c r="AK33" s="68">
        <v>0.25</v>
      </c>
      <c r="AL33" s="55">
        <v>0.25</v>
      </c>
      <c r="AM33" s="55">
        <v>0.25</v>
      </c>
      <c r="AN33" s="69">
        <v>0.25</v>
      </c>
      <c r="AO33" s="60">
        <f t="shared" si="2"/>
        <v>37.5</v>
      </c>
      <c r="AP33" s="59">
        <f t="shared" si="3"/>
        <v>37.5</v>
      </c>
      <c r="AQ33" s="59">
        <f t="shared" si="4"/>
        <v>37.5</v>
      </c>
      <c r="AR33" s="61">
        <f t="shared" si="5"/>
        <v>37.5</v>
      </c>
    </row>
    <row r="34" spans="2:46" ht="26.25" x14ac:dyDescent="0.4">
      <c r="B34" s="20" t="s">
        <v>23</v>
      </c>
      <c r="C34" s="17">
        <f>'FLUXO CAIXA  EXC FINAL'!C34</f>
        <v>0</v>
      </c>
      <c r="D34" s="17">
        <f>'FLUXO CAIXA  EXC FINAL'!D34</f>
        <v>0</v>
      </c>
      <c r="E34" s="17">
        <f>'FLUXO CAIXA  EXC FINAL'!E34</f>
        <v>0</v>
      </c>
      <c r="F34" s="40">
        <f>'FLUXO CAIXA  EXC FINAL'!F34</f>
        <v>0</v>
      </c>
      <c r="G34" s="17">
        <f>'FLUXO CAIXA  EXC FINAL'!G34</f>
        <v>0</v>
      </c>
      <c r="H34" s="40">
        <f>'FLUXO CAIXA  EXC FINAL'!H34</f>
        <v>0</v>
      </c>
      <c r="I34" s="40">
        <f>'FLUXO CAIXA  EXC FINAL'!I34</f>
        <v>0</v>
      </c>
      <c r="J34" s="17">
        <f>'FLUXO CAIXA  EXC FINAL'!J34</f>
        <v>0</v>
      </c>
      <c r="K34" s="17">
        <f>'FLUXO CAIXA  EXC FINAL'!K34</f>
        <v>0</v>
      </c>
      <c r="L34" s="17">
        <f>'FLUXO CAIXA  EXC FINAL'!L34</f>
        <v>0</v>
      </c>
      <c r="M34" s="17">
        <f>'FLUXO CAIXA  EXC FINAL'!M34</f>
        <v>680</v>
      </c>
      <c r="N34" s="17">
        <f>'FLUXO CAIXA  EXC FINAL'!N34</f>
        <v>0</v>
      </c>
      <c r="O34" s="40">
        <f>'FLUXO CAIXA  EXC FINAL'!O34</f>
        <v>0</v>
      </c>
      <c r="P34" s="40">
        <f>'FLUXO CAIXA  EXC FINAL'!P34</f>
        <v>0</v>
      </c>
      <c r="Q34" s="17">
        <f>'FLUXO CAIXA  EXC FINAL'!Q34</f>
        <v>2200</v>
      </c>
      <c r="R34" s="17">
        <f>'FLUXO CAIXA  EXC FINAL'!R34</f>
        <v>0</v>
      </c>
      <c r="S34" s="17">
        <f>'FLUXO CAIXA  EXC FINAL'!S34</f>
        <v>0</v>
      </c>
      <c r="T34" s="17">
        <f>'FLUXO CAIXA  EXC FINAL'!T34</f>
        <v>0</v>
      </c>
      <c r="U34" s="17">
        <f>'FLUXO CAIXA  EXC FINAL'!U34</f>
        <v>0</v>
      </c>
      <c r="V34" s="40">
        <f>'FLUXO CAIXA  EXC FINAL'!V34</f>
        <v>0</v>
      </c>
      <c r="W34" s="40">
        <f>'FLUXO CAIXA  EXC FINAL'!W34</f>
        <v>0</v>
      </c>
      <c r="X34" s="17">
        <f>'FLUXO CAIXA  EXC FINAL'!X34</f>
        <v>350</v>
      </c>
      <c r="Y34" s="17">
        <f>'FLUXO CAIXA  EXC FINAL'!Y34</f>
        <v>0</v>
      </c>
      <c r="Z34" s="17">
        <f>'FLUXO CAIXA  EXC FINAL'!Z34</f>
        <v>0</v>
      </c>
      <c r="AA34" s="17">
        <f>'FLUXO CAIXA  EXC FINAL'!AA34</f>
        <v>0</v>
      </c>
      <c r="AB34" s="17">
        <f>'FLUXO CAIXA  EXC FINAL'!AB34</f>
        <v>0</v>
      </c>
      <c r="AC34" s="40">
        <f>'FLUXO CAIXA  EXC FINAL'!AC34</f>
        <v>0</v>
      </c>
      <c r="AD34" s="40">
        <f>'FLUXO CAIXA  EXC FINAL'!AD34</f>
        <v>0</v>
      </c>
      <c r="AE34" s="17">
        <f>'FLUXO CAIXA  EXC FINAL'!AE34</f>
        <v>0</v>
      </c>
      <c r="AF34" s="17">
        <f>'FLUXO CAIXA  EXC FINAL'!AF34</f>
        <v>0</v>
      </c>
      <c r="AG34" s="17">
        <f>'FLUXO CAIXA  EXC FINAL'!AG34</f>
        <v>0</v>
      </c>
      <c r="AH34" s="17">
        <f>'FLUXO CAIXA  EXC FINAL'!AH34</f>
        <v>3230</v>
      </c>
      <c r="AJ34" s="52">
        <f t="shared" si="1"/>
        <v>0</v>
      </c>
      <c r="AK34" s="68"/>
      <c r="AL34" s="55"/>
      <c r="AM34" s="55"/>
      <c r="AN34" s="69"/>
      <c r="AO34" s="60">
        <f t="shared" si="2"/>
        <v>0</v>
      </c>
      <c r="AP34" s="59">
        <f t="shared" si="3"/>
        <v>0</v>
      </c>
      <c r="AQ34" s="59">
        <f t="shared" si="4"/>
        <v>0</v>
      </c>
      <c r="AR34" s="61">
        <f t="shared" si="5"/>
        <v>0</v>
      </c>
    </row>
    <row r="35" spans="2:46" ht="26.25" x14ac:dyDescent="0.4">
      <c r="B35" s="19" t="s">
        <v>48</v>
      </c>
      <c r="C35" s="6">
        <f>'FLUXO CAIXA  EXC FINAL'!C35</f>
        <v>0</v>
      </c>
      <c r="D35" s="6">
        <f>'FLUXO CAIXA  EXC FINAL'!D35</f>
        <v>0</v>
      </c>
      <c r="E35" s="6">
        <f>'FLUXO CAIXA  EXC FINAL'!E35</f>
        <v>0</v>
      </c>
      <c r="F35" s="40">
        <f>'FLUXO CAIXA  EXC FINAL'!F35</f>
        <v>0</v>
      </c>
      <c r="G35" s="6">
        <f>'FLUXO CAIXA  EXC FINAL'!G35</f>
        <v>0</v>
      </c>
      <c r="H35" s="40">
        <f>'FLUXO CAIXA  EXC FINAL'!H35</f>
        <v>0</v>
      </c>
      <c r="I35" s="40">
        <f>'FLUXO CAIXA  EXC FINAL'!I35</f>
        <v>0</v>
      </c>
      <c r="J35" s="6">
        <f>'FLUXO CAIXA  EXC FINAL'!J35</f>
        <v>0</v>
      </c>
      <c r="K35" s="6">
        <f>'FLUXO CAIXA  EXC FINAL'!K35</f>
        <v>0</v>
      </c>
      <c r="L35" s="6">
        <f>'FLUXO CAIXA  EXC FINAL'!L35</f>
        <v>0</v>
      </c>
      <c r="M35" s="6">
        <f>'FLUXO CAIXA  EXC FINAL'!M35</f>
        <v>0</v>
      </c>
      <c r="N35" s="6">
        <f>'FLUXO CAIXA  EXC FINAL'!N35</f>
        <v>0</v>
      </c>
      <c r="O35" s="40">
        <f>'FLUXO CAIXA  EXC FINAL'!O35</f>
        <v>0</v>
      </c>
      <c r="P35" s="40">
        <f>'FLUXO CAIXA  EXC FINAL'!P35</f>
        <v>0</v>
      </c>
      <c r="Q35" s="6">
        <f>'FLUXO CAIXA  EXC FINAL'!Q35</f>
        <v>1100</v>
      </c>
      <c r="R35" s="6">
        <f>'FLUXO CAIXA  EXC FINAL'!R35</f>
        <v>0</v>
      </c>
      <c r="S35" s="6">
        <f>'FLUXO CAIXA  EXC FINAL'!S35</f>
        <v>0</v>
      </c>
      <c r="T35" s="6">
        <f>'FLUXO CAIXA  EXC FINAL'!T35</f>
        <v>0</v>
      </c>
      <c r="U35" s="6">
        <f>'FLUXO CAIXA  EXC FINAL'!U35</f>
        <v>0</v>
      </c>
      <c r="V35" s="40">
        <f>'FLUXO CAIXA  EXC FINAL'!V35</f>
        <v>0</v>
      </c>
      <c r="W35" s="40">
        <f>'FLUXO CAIXA  EXC FINAL'!W35</f>
        <v>0</v>
      </c>
      <c r="X35" s="6">
        <f>'FLUXO CAIXA  EXC FINAL'!X35</f>
        <v>0</v>
      </c>
      <c r="Y35" s="6">
        <f>'FLUXO CAIXA  EXC FINAL'!Y35</f>
        <v>0</v>
      </c>
      <c r="Z35" s="6">
        <f>'FLUXO CAIXA  EXC FINAL'!Z35</f>
        <v>0</v>
      </c>
      <c r="AA35" s="6">
        <f>'FLUXO CAIXA  EXC FINAL'!AA35</f>
        <v>0</v>
      </c>
      <c r="AB35" s="6">
        <f>'FLUXO CAIXA  EXC FINAL'!AB35</f>
        <v>0</v>
      </c>
      <c r="AC35" s="40">
        <f>'FLUXO CAIXA  EXC FINAL'!AC35</f>
        <v>0</v>
      </c>
      <c r="AD35" s="40">
        <f>'FLUXO CAIXA  EXC FINAL'!AD35</f>
        <v>0</v>
      </c>
      <c r="AE35" s="6">
        <f>'FLUXO CAIXA  EXC FINAL'!AE35</f>
        <v>0</v>
      </c>
      <c r="AF35" s="6">
        <f>'FLUXO CAIXA  EXC FINAL'!AF35</f>
        <v>0</v>
      </c>
      <c r="AG35" s="6">
        <f>'FLUXO CAIXA  EXC FINAL'!AG35</f>
        <v>0</v>
      </c>
      <c r="AH35" s="6">
        <f>'FLUXO CAIXA  EXC FINAL'!AH35</f>
        <v>1100</v>
      </c>
      <c r="AJ35" s="52">
        <f t="shared" si="1"/>
        <v>1</v>
      </c>
      <c r="AK35" s="68">
        <v>0.1</v>
      </c>
      <c r="AL35" s="55">
        <v>0.1</v>
      </c>
      <c r="AM35" s="55">
        <v>0.4</v>
      </c>
      <c r="AN35" s="69">
        <v>0.4</v>
      </c>
      <c r="AO35" s="60">
        <f t="shared" si="2"/>
        <v>110</v>
      </c>
      <c r="AP35" s="59">
        <f t="shared" si="3"/>
        <v>110</v>
      </c>
      <c r="AQ35" s="59">
        <f t="shared" si="4"/>
        <v>440</v>
      </c>
      <c r="AR35" s="61">
        <f t="shared" si="5"/>
        <v>440</v>
      </c>
    </row>
    <row r="36" spans="2:46" ht="26.25" x14ac:dyDescent="0.4">
      <c r="B36" s="19" t="s">
        <v>20</v>
      </c>
      <c r="C36" s="6">
        <f>'FLUXO CAIXA  EXC FINAL'!C36</f>
        <v>0</v>
      </c>
      <c r="D36" s="6">
        <f>'FLUXO CAIXA  EXC FINAL'!D36</f>
        <v>0</v>
      </c>
      <c r="E36" s="6">
        <f>'FLUXO CAIXA  EXC FINAL'!E36</f>
        <v>0</v>
      </c>
      <c r="F36" s="40">
        <f>'FLUXO CAIXA  EXC FINAL'!F36</f>
        <v>0</v>
      </c>
      <c r="G36" s="6">
        <f>'FLUXO CAIXA  EXC FINAL'!G36</f>
        <v>0</v>
      </c>
      <c r="H36" s="40">
        <f>'FLUXO CAIXA  EXC FINAL'!H36</f>
        <v>0</v>
      </c>
      <c r="I36" s="40">
        <f>'FLUXO CAIXA  EXC FINAL'!I36</f>
        <v>0</v>
      </c>
      <c r="J36" s="6">
        <f>'FLUXO CAIXA  EXC FINAL'!J36</f>
        <v>0</v>
      </c>
      <c r="K36" s="6">
        <f>'FLUXO CAIXA  EXC FINAL'!K36</f>
        <v>0</v>
      </c>
      <c r="L36" s="6">
        <f>'FLUXO CAIXA  EXC FINAL'!L36</f>
        <v>0</v>
      </c>
      <c r="M36" s="6">
        <f>'FLUXO CAIXA  EXC FINAL'!M36</f>
        <v>0</v>
      </c>
      <c r="N36" s="6">
        <f>'FLUXO CAIXA  EXC FINAL'!N36</f>
        <v>0</v>
      </c>
      <c r="O36" s="40">
        <f>'FLUXO CAIXA  EXC FINAL'!O36</f>
        <v>0</v>
      </c>
      <c r="P36" s="40">
        <f>'FLUXO CAIXA  EXC FINAL'!P36</f>
        <v>0</v>
      </c>
      <c r="Q36" s="6">
        <f>'FLUXO CAIXA  EXC FINAL'!Q36</f>
        <v>1100</v>
      </c>
      <c r="R36" s="6">
        <f>'FLUXO CAIXA  EXC FINAL'!R36</f>
        <v>0</v>
      </c>
      <c r="S36" s="6">
        <f>'FLUXO CAIXA  EXC FINAL'!S36</f>
        <v>0</v>
      </c>
      <c r="T36" s="6">
        <f>'FLUXO CAIXA  EXC FINAL'!T36</f>
        <v>0</v>
      </c>
      <c r="U36" s="6">
        <f>'FLUXO CAIXA  EXC FINAL'!U36</f>
        <v>0</v>
      </c>
      <c r="V36" s="40">
        <f>'FLUXO CAIXA  EXC FINAL'!V36</f>
        <v>0</v>
      </c>
      <c r="W36" s="40">
        <f>'FLUXO CAIXA  EXC FINAL'!W36</f>
        <v>0</v>
      </c>
      <c r="X36" s="6">
        <f>'FLUXO CAIXA  EXC FINAL'!X36</f>
        <v>0</v>
      </c>
      <c r="Y36" s="6">
        <f>'FLUXO CAIXA  EXC FINAL'!Y36</f>
        <v>0</v>
      </c>
      <c r="Z36" s="6">
        <f>'FLUXO CAIXA  EXC FINAL'!Z36</f>
        <v>0</v>
      </c>
      <c r="AA36" s="6">
        <f>'FLUXO CAIXA  EXC FINAL'!AA36</f>
        <v>0</v>
      </c>
      <c r="AB36" s="6">
        <f>'FLUXO CAIXA  EXC FINAL'!AB36</f>
        <v>0</v>
      </c>
      <c r="AC36" s="40">
        <f>'FLUXO CAIXA  EXC FINAL'!AC36</f>
        <v>0</v>
      </c>
      <c r="AD36" s="40">
        <f>'FLUXO CAIXA  EXC FINAL'!AD36</f>
        <v>0</v>
      </c>
      <c r="AE36" s="6">
        <f>'FLUXO CAIXA  EXC FINAL'!AE36</f>
        <v>0</v>
      </c>
      <c r="AF36" s="6">
        <f>'FLUXO CAIXA  EXC FINAL'!AF36</f>
        <v>0</v>
      </c>
      <c r="AG36" s="6">
        <f>'FLUXO CAIXA  EXC FINAL'!AG36</f>
        <v>0</v>
      </c>
      <c r="AH36" s="6">
        <f>'FLUXO CAIXA  EXC FINAL'!AH36</f>
        <v>1100</v>
      </c>
      <c r="AJ36" s="52">
        <f t="shared" si="1"/>
        <v>1</v>
      </c>
      <c r="AK36" s="68">
        <v>0.3</v>
      </c>
      <c r="AL36" s="55">
        <v>0.4</v>
      </c>
      <c r="AM36" s="55">
        <v>0.1</v>
      </c>
      <c r="AN36" s="69">
        <v>0.2</v>
      </c>
      <c r="AO36" s="60">
        <f t="shared" si="2"/>
        <v>330</v>
      </c>
      <c r="AP36" s="59">
        <f t="shared" si="3"/>
        <v>440</v>
      </c>
      <c r="AQ36" s="59">
        <f t="shared" si="4"/>
        <v>110</v>
      </c>
      <c r="AR36" s="61">
        <f t="shared" si="5"/>
        <v>220</v>
      </c>
    </row>
    <row r="37" spans="2:46" ht="26.25" x14ac:dyDescent="0.4">
      <c r="B37" s="19" t="s">
        <v>22</v>
      </c>
      <c r="C37" s="6">
        <f>'FLUXO CAIXA  EXC FINAL'!C37</f>
        <v>0</v>
      </c>
      <c r="D37" s="6">
        <f>'FLUXO CAIXA  EXC FINAL'!D37</f>
        <v>0</v>
      </c>
      <c r="E37" s="6">
        <f>'FLUXO CAIXA  EXC FINAL'!E37</f>
        <v>0</v>
      </c>
      <c r="F37" s="40">
        <f>'FLUXO CAIXA  EXC FINAL'!F37</f>
        <v>0</v>
      </c>
      <c r="G37" s="6">
        <f>'FLUXO CAIXA  EXC FINAL'!G37</f>
        <v>0</v>
      </c>
      <c r="H37" s="40">
        <f>'FLUXO CAIXA  EXC FINAL'!H37</f>
        <v>0</v>
      </c>
      <c r="I37" s="40">
        <f>'FLUXO CAIXA  EXC FINAL'!I37</f>
        <v>0</v>
      </c>
      <c r="J37" s="6">
        <f>'FLUXO CAIXA  EXC FINAL'!J37</f>
        <v>0</v>
      </c>
      <c r="K37" s="6">
        <f>'FLUXO CAIXA  EXC FINAL'!K37</f>
        <v>0</v>
      </c>
      <c r="L37" s="6">
        <f>'FLUXO CAIXA  EXC FINAL'!L37</f>
        <v>0</v>
      </c>
      <c r="M37" s="6">
        <f>'FLUXO CAIXA  EXC FINAL'!M37</f>
        <v>680</v>
      </c>
      <c r="N37" s="6">
        <f>'FLUXO CAIXA  EXC FINAL'!N37</f>
        <v>0</v>
      </c>
      <c r="O37" s="40">
        <f>'FLUXO CAIXA  EXC FINAL'!O37</f>
        <v>0</v>
      </c>
      <c r="P37" s="40">
        <f>'FLUXO CAIXA  EXC FINAL'!P37</f>
        <v>0</v>
      </c>
      <c r="Q37" s="6">
        <f>'FLUXO CAIXA  EXC FINAL'!Q37</f>
        <v>0</v>
      </c>
      <c r="R37" s="6">
        <f>'FLUXO CAIXA  EXC FINAL'!R37</f>
        <v>0</v>
      </c>
      <c r="S37" s="6">
        <f>'FLUXO CAIXA  EXC FINAL'!S37</f>
        <v>0</v>
      </c>
      <c r="T37" s="6">
        <f>'FLUXO CAIXA  EXC FINAL'!T37</f>
        <v>0</v>
      </c>
      <c r="U37" s="6">
        <f>'FLUXO CAIXA  EXC FINAL'!U37</f>
        <v>0</v>
      </c>
      <c r="V37" s="40">
        <f>'FLUXO CAIXA  EXC FINAL'!V37</f>
        <v>0</v>
      </c>
      <c r="W37" s="40">
        <f>'FLUXO CAIXA  EXC FINAL'!W37</f>
        <v>0</v>
      </c>
      <c r="X37" s="6">
        <f>'FLUXO CAIXA  EXC FINAL'!X37</f>
        <v>350</v>
      </c>
      <c r="Y37" s="6">
        <f>'FLUXO CAIXA  EXC FINAL'!Y37</f>
        <v>0</v>
      </c>
      <c r="Z37" s="6">
        <f>'FLUXO CAIXA  EXC FINAL'!Z37</f>
        <v>0</v>
      </c>
      <c r="AA37" s="6">
        <f>'FLUXO CAIXA  EXC FINAL'!AA37</f>
        <v>0</v>
      </c>
      <c r="AB37" s="6">
        <f>'FLUXO CAIXA  EXC FINAL'!AB37</f>
        <v>0</v>
      </c>
      <c r="AC37" s="40">
        <f>'FLUXO CAIXA  EXC FINAL'!AC37</f>
        <v>0</v>
      </c>
      <c r="AD37" s="40">
        <f>'FLUXO CAIXA  EXC FINAL'!AD37</f>
        <v>0</v>
      </c>
      <c r="AE37" s="6">
        <f>'FLUXO CAIXA  EXC FINAL'!AE37</f>
        <v>0</v>
      </c>
      <c r="AF37" s="6">
        <f>'FLUXO CAIXA  EXC FINAL'!AF37</f>
        <v>0</v>
      </c>
      <c r="AG37" s="6">
        <f>'FLUXO CAIXA  EXC FINAL'!AG37</f>
        <v>0</v>
      </c>
      <c r="AH37" s="6">
        <f>'FLUXO CAIXA  EXC FINAL'!AH37</f>
        <v>1030</v>
      </c>
      <c r="AJ37" s="52">
        <f t="shared" si="1"/>
        <v>1</v>
      </c>
      <c r="AK37" s="68">
        <v>0.3</v>
      </c>
      <c r="AL37" s="55">
        <v>0.3</v>
      </c>
      <c r="AM37" s="55">
        <v>0.2</v>
      </c>
      <c r="AN37" s="69">
        <v>0.2</v>
      </c>
      <c r="AO37" s="60">
        <f t="shared" si="2"/>
        <v>309</v>
      </c>
      <c r="AP37" s="59">
        <f t="shared" si="3"/>
        <v>309</v>
      </c>
      <c r="AQ37" s="59">
        <f t="shared" si="4"/>
        <v>206</v>
      </c>
      <c r="AR37" s="61">
        <f t="shared" si="5"/>
        <v>206</v>
      </c>
    </row>
    <row r="38" spans="2:46" ht="26.25" outlineLevel="1" x14ac:dyDescent="0.4">
      <c r="B38" s="50" t="s">
        <v>45</v>
      </c>
      <c r="C38" s="6">
        <f>'FLUXO CAIXA  EXC FINAL'!C38</f>
        <v>0</v>
      </c>
      <c r="D38" s="6">
        <f>'FLUXO CAIXA  EXC FINAL'!D38</f>
        <v>0</v>
      </c>
      <c r="E38" s="6">
        <f>'FLUXO CAIXA  EXC FINAL'!E38</f>
        <v>0</v>
      </c>
      <c r="F38" s="40">
        <f>'FLUXO CAIXA  EXC FINAL'!F38</f>
        <v>0</v>
      </c>
      <c r="G38" s="6">
        <f>'FLUXO CAIXA  EXC FINAL'!G38</f>
        <v>0</v>
      </c>
      <c r="H38" s="40">
        <f>'FLUXO CAIXA  EXC FINAL'!H38</f>
        <v>0</v>
      </c>
      <c r="I38" s="40">
        <f>'FLUXO CAIXA  EXC FINAL'!I38</f>
        <v>0</v>
      </c>
      <c r="J38" s="6">
        <f>'FLUXO CAIXA  EXC FINAL'!J38</f>
        <v>0</v>
      </c>
      <c r="K38" s="6">
        <f>'FLUXO CAIXA  EXC FINAL'!K38</f>
        <v>0</v>
      </c>
      <c r="L38" s="6">
        <f>'FLUXO CAIXA  EXC FINAL'!L38</f>
        <v>0</v>
      </c>
      <c r="M38" s="6">
        <f>'FLUXO CAIXA  EXC FINAL'!M38</f>
        <v>0</v>
      </c>
      <c r="N38" s="6">
        <f>'FLUXO CAIXA  EXC FINAL'!N38</f>
        <v>0</v>
      </c>
      <c r="O38" s="40">
        <f>'FLUXO CAIXA  EXC FINAL'!O38</f>
        <v>0</v>
      </c>
      <c r="P38" s="40">
        <f>'FLUXO CAIXA  EXC FINAL'!P38</f>
        <v>0</v>
      </c>
      <c r="Q38" s="6">
        <f>'FLUXO CAIXA  EXC FINAL'!Q38</f>
        <v>0</v>
      </c>
      <c r="R38" s="6">
        <f>'FLUXO CAIXA  EXC FINAL'!R38</f>
        <v>0</v>
      </c>
      <c r="S38" s="6">
        <f>'FLUXO CAIXA  EXC FINAL'!S38</f>
        <v>0</v>
      </c>
      <c r="T38" s="6">
        <f>'FLUXO CAIXA  EXC FINAL'!T38</f>
        <v>0</v>
      </c>
      <c r="U38" s="6">
        <f>'FLUXO CAIXA  EXC FINAL'!U38</f>
        <v>0</v>
      </c>
      <c r="V38" s="40">
        <f>'FLUXO CAIXA  EXC FINAL'!V38</f>
        <v>0</v>
      </c>
      <c r="W38" s="40">
        <f>'FLUXO CAIXA  EXC FINAL'!W38</f>
        <v>0</v>
      </c>
      <c r="X38" s="6">
        <f>'FLUXO CAIXA  EXC FINAL'!X38</f>
        <v>190</v>
      </c>
      <c r="Y38" s="6">
        <f>'FLUXO CAIXA  EXC FINAL'!Y38</f>
        <v>0</v>
      </c>
      <c r="Z38" s="6">
        <f>'FLUXO CAIXA  EXC FINAL'!Z38</f>
        <v>0</v>
      </c>
      <c r="AA38" s="6">
        <f>'FLUXO CAIXA  EXC FINAL'!AA38</f>
        <v>0</v>
      </c>
      <c r="AB38" s="6">
        <f>'FLUXO CAIXA  EXC FINAL'!AB38</f>
        <v>0</v>
      </c>
      <c r="AC38" s="40">
        <f>'FLUXO CAIXA  EXC FINAL'!AC38</f>
        <v>0</v>
      </c>
      <c r="AD38" s="40">
        <f>'FLUXO CAIXA  EXC FINAL'!AD38</f>
        <v>0</v>
      </c>
      <c r="AE38" s="6">
        <f>'FLUXO CAIXA  EXC FINAL'!AE38</f>
        <v>0</v>
      </c>
      <c r="AF38" s="6">
        <f>'FLUXO CAIXA  EXC FINAL'!AF38</f>
        <v>0</v>
      </c>
      <c r="AG38" s="6">
        <f>'FLUXO CAIXA  EXC FINAL'!AG38</f>
        <v>0</v>
      </c>
      <c r="AH38" s="6">
        <f>'FLUXO CAIXA  EXC FINAL'!AH38</f>
        <v>0</v>
      </c>
      <c r="AJ38" s="52">
        <f t="shared" si="1"/>
        <v>0</v>
      </c>
      <c r="AK38" s="68"/>
      <c r="AL38" s="55"/>
      <c r="AM38" s="55"/>
      <c r="AN38" s="69"/>
      <c r="AO38" s="60">
        <f t="shared" si="2"/>
        <v>0</v>
      </c>
      <c r="AP38" s="59">
        <f t="shared" si="3"/>
        <v>0</v>
      </c>
      <c r="AQ38" s="59">
        <f t="shared" si="4"/>
        <v>0</v>
      </c>
      <c r="AR38" s="61">
        <f t="shared" si="5"/>
        <v>0</v>
      </c>
    </row>
    <row r="39" spans="2:46" ht="26.25" outlineLevel="1" x14ac:dyDescent="0.4">
      <c r="B39" s="50" t="s">
        <v>46</v>
      </c>
      <c r="C39" s="6">
        <f>'FLUXO CAIXA  EXC FINAL'!C39</f>
        <v>0</v>
      </c>
      <c r="D39" s="6">
        <f>'FLUXO CAIXA  EXC FINAL'!D39</f>
        <v>0</v>
      </c>
      <c r="E39" s="6">
        <f>'FLUXO CAIXA  EXC FINAL'!E39</f>
        <v>0</v>
      </c>
      <c r="F39" s="40">
        <f>'FLUXO CAIXA  EXC FINAL'!F39</f>
        <v>0</v>
      </c>
      <c r="G39" s="6">
        <f>'FLUXO CAIXA  EXC FINAL'!G39</f>
        <v>0</v>
      </c>
      <c r="H39" s="40">
        <f>'FLUXO CAIXA  EXC FINAL'!H39</f>
        <v>0</v>
      </c>
      <c r="I39" s="40">
        <f>'FLUXO CAIXA  EXC FINAL'!I39</f>
        <v>0</v>
      </c>
      <c r="J39" s="6">
        <f>'FLUXO CAIXA  EXC FINAL'!J39</f>
        <v>0</v>
      </c>
      <c r="K39" s="6">
        <f>'FLUXO CAIXA  EXC FINAL'!K39</f>
        <v>0</v>
      </c>
      <c r="L39" s="6">
        <f>'FLUXO CAIXA  EXC FINAL'!L39</f>
        <v>0</v>
      </c>
      <c r="M39" s="6">
        <f>'FLUXO CAIXA  EXC FINAL'!M39</f>
        <v>0</v>
      </c>
      <c r="N39" s="6">
        <f>'FLUXO CAIXA  EXC FINAL'!N39</f>
        <v>0</v>
      </c>
      <c r="O39" s="40">
        <f>'FLUXO CAIXA  EXC FINAL'!O39</f>
        <v>0</v>
      </c>
      <c r="P39" s="40">
        <f>'FLUXO CAIXA  EXC FINAL'!P39</f>
        <v>0</v>
      </c>
      <c r="Q39" s="6">
        <f>'FLUXO CAIXA  EXC FINAL'!Q39</f>
        <v>0</v>
      </c>
      <c r="R39" s="6">
        <f>'FLUXO CAIXA  EXC FINAL'!R39</f>
        <v>0</v>
      </c>
      <c r="S39" s="6">
        <f>'FLUXO CAIXA  EXC FINAL'!S39</f>
        <v>0</v>
      </c>
      <c r="T39" s="6">
        <f>'FLUXO CAIXA  EXC FINAL'!T39</f>
        <v>0</v>
      </c>
      <c r="U39" s="6">
        <f>'FLUXO CAIXA  EXC FINAL'!U39</f>
        <v>0</v>
      </c>
      <c r="V39" s="40">
        <f>'FLUXO CAIXA  EXC FINAL'!V39</f>
        <v>0</v>
      </c>
      <c r="W39" s="40">
        <f>'FLUXO CAIXA  EXC FINAL'!W39</f>
        <v>0</v>
      </c>
      <c r="X39" s="6">
        <f>'FLUXO CAIXA  EXC FINAL'!X39</f>
        <v>160</v>
      </c>
      <c r="Y39" s="6">
        <f>'FLUXO CAIXA  EXC FINAL'!Y39</f>
        <v>0</v>
      </c>
      <c r="Z39" s="6">
        <f>'FLUXO CAIXA  EXC FINAL'!Z39</f>
        <v>0</v>
      </c>
      <c r="AA39" s="6">
        <f>'FLUXO CAIXA  EXC FINAL'!AA39</f>
        <v>0</v>
      </c>
      <c r="AB39" s="6">
        <f>'FLUXO CAIXA  EXC FINAL'!AB39</f>
        <v>0</v>
      </c>
      <c r="AC39" s="40">
        <f>'FLUXO CAIXA  EXC FINAL'!AC39</f>
        <v>0</v>
      </c>
      <c r="AD39" s="40">
        <f>'FLUXO CAIXA  EXC FINAL'!AD39</f>
        <v>0</v>
      </c>
      <c r="AE39" s="6">
        <f>'FLUXO CAIXA  EXC FINAL'!AE39</f>
        <v>0</v>
      </c>
      <c r="AF39" s="6">
        <f>'FLUXO CAIXA  EXC FINAL'!AF39</f>
        <v>0</v>
      </c>
      <c r="AG39" s="6">
        <f>'FLUXO CAIXA  EXC FINAL'!AG39</f>
        <v>0</v>
      </c>
      <c r="AH39" s="6">
        <f>'FLUXO CAIXA  EXC FINAL'!AH39</f>
        <v>0</v>
      </c>
      <c r="AJ39" s="52">
        <f t="shared" si="1"/>
        <v>0</v>
      </c>
      <c r="AK39" s="68"/>
      <c r="AL39" s="55"/>
      <c r="AM39" s="55"/>
      <c r="AN39" s="69"/>
      <c r="AO39" s="60">
        <f t="shared" si="2"/>
        <v>0</v>
      </c>
      <c r="AP39" s="59">
        <f t="shared" si="3"/>
        <v>0</v>
      </c>
      <c r="AQ39" s="59">
        <f t="shared" si="4"/>
        <v>0</v>
      </c>
      <c r="AR39" s="61">
        <f t="shared" si="5"/>
        <v>0</v>
      </c>
    </row>
    <row r="40" spans="2:46" ht="26.25" outlineLevel="1" x14ac:dyDescent="0.4">
      <c r="B40" s="50" t="s">
        <v>47</v>
      </c>
      <c r="C40" s="6">
        <f>'FLUXO CAIXA  EXC FINAL'!C40</f>
        <v>0</v>
      </c>
      <c r="D40" s="6">
        <f>'FLUXO CAIXA  EXC FINAL'!D40</f>
        <v>0</v>
      </c>
      <c r="E40" s="6">
        <f>'FLUXO CAIXA  EXC FINAL'!E40</f>
        <v>0</v>
      </c>
      <c r="F40" s="40">
        <f>'FLUXO CAIXA  EXC FINAL'!F40</f>
        <v>0</v>
      </c>
      <c r="G40" s="6">
        <f>'FLUXO CAIXA  EXC FINAL'!G40</f>
        <v>0</v>
      </c>
      <c r="H40" s="40">
        <f>'FLUXO CAIXA  EXC FINAL'!H40</f>
        <v>0</v>
      </c>
      <c r="I40" s="40">
        <f>'FLUXO CAIXA  EXC FINAL'!I40</f>
        <v>0</v>
      </c>
      <c r="J40" s="6">
        <f>'FLUXO CAIXA  EXC FINAL'!J40</f>
        <v>0</v>
      </c>
      <c r="K40" s="6">
        <f>'FLUXO CAIXA  EXC FINAL'!K40</f>
        <v>0</v>
      </c>
      <c r="L40" s="6">
        <f>'FLUXO CAIXA  EXC FINAL'!L40</f>
        <v>0</v>
      </c>
      <c r="M40" s="6">
        <f>'FLUXO CAIXA  EXC FINAL'!M40</f>
        <v>680</v>
      </c>
      <c r="N40" s="6">
        <f>'FLUXO CAIXA  EXC FINAL'!N40</f>
        <v>0</v>
      </c>
      <c r="O40" s="40">
        <f>'FLUXO CAIXA  EXC FINAL'!O40</f>
        <v>0</v>
      </c>
      <c r="P40" s="40">
        <f>'FLUXO CAIXA  EXC FINAL'!P40</f>
        <v>0</v>
      </c>
      <c r="Q40" s="6">
        <f>'FLUXO CAIXA  EXC FINAL'!Q40</f>
        <v>0</v>
      </c>
      <c r="R40" s="6">
        <f>'FLUXO CAIXA  EXC FINAL'!R40</f>
        <v>0</v>
      </c>
      <c r="S40" s="6">
        <f>'FLUXO CAIXA  EXC FINAL'!S40</f>
        <v>0</v>
      </c>
      <c r="T40" s="6">
        <f>'FLUXO CAIXA  EXC FINAL'!T40</f>
        <v>0</v>
      </c>
      <c r="U40" s="6">
        <f>'FLUXO CAIXA  EXC FINAL'!U40</f>
        <v>0</v>
      </c>
      <c r="V40" s="40">
        <f>'FLUXO CAIXA  EXC FINAL'!V40</f>
        <v>0</v>
      </c>
      <c r="W40" s="40">
        <f>'FLUXO CAIXA  EXC FINAL'!W40</f>
        <v>0</v>
      </c>
      <c r="X40" s="6">
        <f>'FLUXO CAIXA  EXC FINAL'!X40</f>
        <v>0</v>
      </c>
      <c r="Y40" s="6">
        <f>'FLUXO CAIXA  EXC FINAL'!Y40</f>
        <v>0</v>
      </c>
      <c r="Z40" s="6">
        <f>'FLUXO CAIXA  EXC FINAL'!Z40</f>
        <v>0</v>
      </c>
      <c r="AA40" s="6">
        <f>'FLUXO CAIXA  EXC FINAL'!AA40</f>
        <v>0</v>
      </c>
      <c r="AB40" s="6">
        <f>'FLUXO CAIXA  EXC FINAL'!AB40</f>
        <v>0</v>
      </c>
      <c r="AC40" s="40">
        <f>'FLUXO CAIXA  EXC FINAL'!AC40</f>
        <v>0</v>
      </c>
      <c r="AD40" s="40">
        <f>'FLUXO CAIXA  EXC FINAL'!AD40</f>
        <v>0</v>
      </c>
      <c r="AE40" s="6">
        <f>'FLUXO CAIXA  EXC FINAL'!AE40</f>
        <v>0</v>
      </c>
      <c r="AF40" s="6">
        <f>'FLUXO CAIXA  EXC FINAL'!AF40</f>
        <v>0</v>
      </c>
      <c r="AG40" s="6">
        <f>'FLUXO CAIXA  EXC FINAL'!AG40</f>
        <v>0</v>
      </c>
      <c r="AH40" s="6">
        <f>'FLUXO CAIXA  EXC FINAL'!AH40</f>
        <v>0</v>
      </c>
      <c r="AJ40" s="52">
        <f t="shared" si="1"/>
        <v>0</v>
      </c>
      <c r="AK40" s="68"/>
      <c r="AL40" s="55"/>
      <c r="AM40" s="55"/>
      <c r="AN40" s="69"/>
      <c r="AO40" s="60">
        <f t="shared" si="2"/>
        <v>0</v>
      </c>
      <c r="AP40" s="59">
        <f t="shared" si="3"/>
        <v>0</v>
      </c>
      <c r="AQ40" s="59">
        <f t="shared" si="4"/>
        <v>0</v>
      </c>
      <c r="AR40" s="61">
        <f t="shared" si="5"/>
        <v>0</v>
      </c>
    </row>
    <row r="41" spans="2:46" ht="26.25" x14ac:dyDescent="0.4">
      <c r="B41" s="16" t="s">
        <v>31</v>
      </c>
      <c r="C41" s="17">
        <f>'FLUXO CAIXA  EXC FINAL'!C41</f>
        <v>0</v>
      </c>
      <c r="D41" s="17">
        <f>'FLUXO CAIXA  EXC FINAL'!D41</f>
        <v>0</v>
      </c>
      <c r="E41" s="17">
        <f>'FLUXO CAIXA  EXC FINAL'!E41</f>
        <v>0</v>
      </c>
      <c r="F41" s="40">
        <f>'FLUXO CAIXA  EXC FINAL'!F41</f>
        <v>0</v>
      </c>
      <c r="G41" s="17">
        <f>'FLUXO CAIXA  EXC FINAL'!G41</f>
        <v>0</v>
      </c>
      <c r="H41" s="40">
        <f>'FLUXO CAIXA  EXC FINAL'!H41</f>
        <v>0</v>
      </c>
      <c r="I41" s="40">
        <f>'FLUXO CAIXA  EXC FINAL'!I41</f>
        <v>0</v>
      </c>
      <c r="J41" s="17">
        <f>'FLUXO CAIXA  EXC FINAL'!J41</f>
        <v>650</v>
      </c>
      <c r="K41" s="17">
        <f>'FLUXO CAIXA  EXC FINAL'!K41</f>
        <v>0</v>
      </c>
      <c r="L41" s="17">
        <f>'FLUXO CAIXA  EXC FINAL'!L41</f>
        <v>0</v>
      </c>
      <c r="M41" s="17">
        <f>'FLUXO CAIXA  EXC FINAL'!M41</f>
        <v>0</v>
      </c>
      <c r="N41" s="17">
        <f>'FLUXO CAIXA  EXC FINAL'!N41</f>
        <v>0</v>
      </c>
      <c r="O41" s="40">
        <f>'FLUXO CAIXA  EXC FINAL'!O41</f>
        <v>0</v>
      </c>
      <c r="P41" s="40">
        <f>'FLUXO CAIXA  EXC FINAL'!P41</f>
        <v>0</v>
      </c>
      <c r="Q41" s="17">
        <f>'FLUXO CAIXA  EXC FINAL'!Q41</f>
        <v>650</v>
      </c>
      <c r="R41" s="17">
        <f>'FLUXO CAIXA  EXC FINAL'!R41</f>
        <v>120</v>
      </c>
      <c r="S41" s="17">
        <f>'FLUXO CAIXA  EXC FINAL'!S41</f>
        <v>0</v>
      </c>
      <c r="T41" s="17">
        <f>'FLUXO CAIXA  EXC FINAL'!T41</f>
        <v>0</v>
      </c>
      <c r="U41" s="17">
        <f>'FLUXO CAIXA  EXC FINAL'!U41</f>
        <v>0</v>
      </c>
      <c r="V41" s="40">
        <f>'FLUXO CAIXA  EXC FINAL'!V41</f>
        <v>0</v>
      </c>
      <c r="W41" s="40">
        <f>'FLUXO CAIXA  EXC FINAL'!W41</f>
        <v>0</v>
      </c>
      <c r="X41" s="17">
        <f>'FLUXO CAIXA  EXC FINAL'!X41</f>
        <v>650</v>
      </c>
      <c r="Y41" s="17">
        <f>'FLUXO CAIXA  EXC FINAL'!Y41</f>
        <v>0</v>
      </c>
      <c r="Z41" s="17">
        <f>'FLUXO CAIXA  EXC FINAL'!Z41</f>
        <v>0</v>
      </c>
      <c r="AA41" s="17">
        <f>'FLUXO CAIXA  EXC FINAL'!AA41</f>
        <v>0</v>
      </c>
      <c r="AB41" s="17">
        <f>'FLUXO CAIXA  EXC FINAL'!AB41</f>
        <v>0</v>
      </c>
      <c r="AC41" s="40">
        <f>'FLUXO CAIXA  EXC FINAL'!AC41</f>
        <v>0</v>
      </c>
      <c r="AD41" s="40">
        <f>'FLUXO CAIXA  EXC FINAL'!AD41</f>
        <v>0</v>
      </c>
      <c r="AE41" s="17">
        <f>'FLUXO CAIXA  EXC FINAL'!AE41</f>
        <v>650</v>
      </c>
      <c r="AF41" s="17">
        <f>'FLUXO CAIXA  EXC FINAL'!AF41</f>
        <v>0</v>
      </c>
      <c r="AG41" s="17">
        <f>'FLUXO CAIXA  EXC FINAL'!AG41</f>
        <v>120</v>
      </c>
      <c r="AH41" s="17">
        <f>'FLUXO CAIXA  EXC FINAL'!AH41</f>
        <v>2840</v>
      </c>
      <c r="AJ41" s="52">
        <f t="shared" si="1"/>
        <v>0</v>
      </c>
      <c r="AK41" s="68"/>
      <c r="AL41" s="55"/>
      <c r="AM41" s="55"/>
      <c r="AN41" s="69"/>
      <c r="AO41" s="60">
        <f t="shared" si="2"/>
        <v>0</v>
      </c>
      <c r="AP41" s="59">
        <f t="shared" si="3"/>
        <v>0</v>
      </c>
      <c r="AQ41" s="59">
        <f t="shared" si="4"/>
        <v>0</v>
      </c>
      <c r="AR41" s="61">
        <f t="shared" si="5"/>
        <v>0</v>
      </c>
    </row>
    <row r="42" spans="2:46" s="21" customFormat="1" ht="26.25" x14ac:dyDescent="0.4">
      <c r="B42" s="19" t="s">
        <v>16</v>
      </c>
      <c r="C42" s="6">
        <f>'FLUXO CAIXA  EXC FINAL'!C42</f>
        <v>0</v>
      </c>
      <c r="D42" s="6">
        <f>'FLUXO CAIXA  EXC FINAL'!D42</f>
        <v>0</v>
      </c>
      <c r="E42" s="6">
        <f>'FLUXO CAIXA  EXC FINAL'!E42</f>
        <v>0</v>
      </c>
      <c r="F42" s="40">
        <f>'FLUXO CAIXA  EXC FINAL'!F42</f>
        <v>0</v>
      </c>
      <c r="G42" s="6">
        <f>'FLUXO CAIXA  EXC FINAL'!G42</f>
        <v>0</v>
      </c>
      <c r="H42" s="40">
        <f>'FLUXO CAIXA  EXC FINAL'!H42</f>
        <v>0</v>
      </c>
      <c r="I42" s="40">
        <f>'FLUXO CAIXA  EXC FINAL'!I42</f>
        <v>0</v>
      </c>
      <c r="J42" s="6">
        <f>'FLUXO CAIXA  EXC FINAL'!J42</f>
        <v>600</v>
      </c>
      <c r="K42" s="6">
        <f>'FLUXO CAIXA  EXC FINAL'!K42</f>
        <v>0</v>
      </c>
      <c r="L42" s="6">
        <f>'FLUXO CAIXA  EXC FINAL'!L42</f>
        <v>0</v>
      </c>
      <c r="M42" s="6">
        <f>'FLUXO CAIXA  EXC FINAL'!M42</f>
        <v>0</v>
      </c>
      <c r="N42" s="6">
        <f>'FLUXO CAIXA  EXC FINAL'!N42</f>
        <v>0</v>
      </c>
      <c r="O42" s="40">
        <f>'FLUXO CAIXA  EXC FINAL'!O42</f>
        <v>0</v>
      </c>
      <c r="P42" s="40">
        <f>'FLUXO CAIXA  EXC FINAL'!P42</f>
        <v>0</v>
      </c>
      <c r="Q42" s="6">
        <f>'FLUXO CAIXA  EXC FINAL'!Q42</f>
        <v>600</v>
      </c>
      <c r="R42" s="6">
        <f>'FLUXO CAIXA  EXC FINAL'!R42</f>
        <v>0</v>
      </c>
      <c r="S42" s="6">
        <f>'FLUXO CAIXA  EXC FINAL'!S42</f>
        <v>0</v>
      </c>
      <c r="T42" s="6">
        <f>'FLUXO CAIXA  EXC FINAL'!T42</f>
        <v>0</v>
      </c>
      <c r="U42" s="6">
        <f>'FLUXO CAIXA  EXC FINAL'!U42</f>
        <v>0</v>
      </c>
      <c r="V42" s="40">
        <f>'FLUXO CAIXA  EXC FINAL'!V42</f>
        <v>0</v>
      </c>
      <c r="W42" s="40">
        <f>'FLUXO CAIXA  EXC FINAL'!W42</f>
        <v>0</v>
      </c>
      <c r="X42" s="6">
        <f>'FLUXO CAIXA  EXC FINAL'!X42</f>
        <v>600</v>
      </c>
      <c r="Y42" s="6">
        <f>'FLUXO CAIXA  EXC FINAL'!Y42</f>
        <v>0</v>
      </c>
      <c r="Z42" s="6">
        <f>'FLUXO CAIXA  EXC FINAL'!Z42</f>
        <v>0</v>
      </c>
      <c r="AA42" s="6">
        <f>'FLUXO CAIXA  EXC FINAL'!AA42</f>
        <v>0</v>
      </c>
      <c r="AB42" s="6">
        <f>'FLUXO CAIXA  EXC FINAL'!AB42</f>
        <v>0</v>
      </c>
      <c r="AC42" s="40">
        <f>'FLUXO CAIXA  EXC FINAL'!AC42</f>
        <v>0</v>
      </c>
      <c r="AD42" s="40">
        <f>'FLUXO CAIXA  EXC FINAL'!AD42</f>
        <v>0</v>
      </c>
      <c r="AE42" s="6">
        <f>'FLUXO CAIXA  EXC FINAL'!AE42</f>
        <v>600</v>
      </c>
      <c r="AF42" s="6">
        <f>'FLUXO CAIXA  EXC FINAL'!AF42</f>
        <v>0</v>
      </c>
      <c r="AG42" s="6">
        <f>'FLUXO CAIXA  EXC FINAL'!AG42</f>
        <v>0</v>
      </c>
      <c r="AH42" s="6">
        <f>'FLUXO CAIXA  EXC FINAL'!AH42</f>
        <v>2400</v>
      </c>
      <c r="AJ42" s="52">
        <f t="shared" si="1"/>
        <v>0.8</v>
      </c>
      <c r="AK42" s="68"/>
      <c r="AL42" s="55"/>
      <c r="AM42" s="74">
        <v>0.8</v>
      </c>
      <c r="AN42" s="69"/>
      <c r="AO42" s="60">
        <f t="shared" si="2"/>
        <v>0</v>
      </c>
      <c r="AP42" s="59">
        <f t="shared" si="3"/>
        <v>0</v>
      </c>
      <c r="AQ42" s="59">
        <f t="shared" si="4"/>
        <v>1920</v>
      </c>
      <c r="AR42" s="61">
        <f t="shared" si="5"/>
        <v>0</v>
      </c>
      <c r="AS42" s="57"/>
      <c r="AT42" s="57"/>
    </row>
    <row r="43" spans="2:46" s="21" customFormat="1" ht="26.25" x14ac:dyDescent="0.4">
      <c r="B43" s="19" t="s">
        <v>17</v>
      </c>
      <c r="C43" s="6">
        <f>'FLUXO CAIXA  EXC FINAL'!C43</f>
        <v>0</v>
      </c>
      <c r="D43" s="6">
        <f>'FLUXO CAIXA  EXC FINAL'!D43</f>
        <v>0</v>
      </c>
      <c r="E43" s="6">
        <f>'FLUXO CAIXA  EXC FINAL'!E43</f>
        <v>0</v>
      </c>
      <c r="F43" s="40">
        <f>'FLUXO CAIXA  EXC FINAL'!F43</f>
        <v>0</v>
      </c>
      <c r="G43" s="6">
        <f>'FLUXO CAIXA  EXC FINAL'!G43</f>
        <v>0</v>
      </c>
      <c r="H43" s="40">
        <f>'FLUXO CAIXA  EXC FINAL'!H43</f>
        <v>0</v>
      </c>
      <c r="I43" s="40">
        <f>'FLUXO CAIXA  EXC FINAL'!I43</f>
        <v>0</v>
      </c>
      <c r="J43" s="6">
        <f>'FLUXO CAIXA  EXC FINAL'!J43</f>
        <v>50</v>
      </c>
      <c r="K43" s="6">
        <f>'FLUXO CAIXA  EXC FINAL'!K43</f>
        <v>0</v>
      </c>
      <c r="L43" s="6">
        <f>'FLUXO CAIXA  EXC FINAL'!L43</f>
        <v>0</v>
      </c>
      <c r="M43" s="6">
        <f>'FLUXO CAIXA  EXC FINAL'!M43</f>
        <v>0</v>
      </c>
      <c r="N43" s="6">
        <f>'FLUXO CAIXA  EXC FINAL'!N43</f>
        <v>0</v>
      </c>
      <c r="O43" s="40">
        <f>'FLUXO CAIXA  EXC FINAL'!O43</f>
        <v>0</v>
      </c>
      <c r="P43" s="40">
        <f>'FLUXO CAIXA  EXC FINAL'!P43</f>
        <v>0</v>
      </c>
      <c r="Q43" s="6">
        <f>'FLUXO CAIXA  EXC FINAL'!Q43</f>
        <v>50</v>
      </c>
      <c r="R43" s="6">
        <f>'FLUXO CAIXA  EXC FINAL'!R43</f>
        <v>0</v>
      </c>
      <c r="S43" s="6">
        <f>'FLUXO CAIXA  EXC FINAL'!S43</f>
        <v>0</v>
      </c>
      <c r="T43" s="6">
        <f>'FLUXO CAIXA  EXC FINAL'!T43</f>
        <v>0</v>
      </c>
      <c r="U43" s="6">
        <f>'FLUXO CAIXA  EXC FINAL'!U43</f>
        <v>0</v>
      </c>
      <c r="V43" s="40">
        <f>'FLUXO CAIXA  EXC FINAL'!V43</f>
        <v>0</v>
      </c>
      <c r="W43" s="40">
        <f>'FLUXO CAIXA  EXC FINAL'!W43</f>
        <v>0</v>
      </c>
      <c r="X43" s="6">
        <f>'FLUXO CAIXA  EXC FINAL'!X43</f>
        <v>50</v>
      </c>
      <c r="Y43" s="6">
        <f>'FLUXO CAIXA  EXC FINAL'!Y43</f>
        <v>0</v>
      </c>
      <c r="Z43" s="6">
        <f>'FLUXO CAIXA  EXC FINAL'!Z43</f>
        <v>0</v>
      </c>
      <c r="AA43" s="6">
        <f>'FLUXO CAIXA  EXC FINAL'!AA43</f>
        <v>0</v>
      </c>
      <c r="AB43" s="6">
        <f>'FLUXO CAIXA  EXC FINAL'!AB43</f>
        <v>0</v>
      </c>
      <c r="AC43" s="40">
        <f>'FLUXO CAIXA  EXC FINAL'!AC43</f>
        <v>0</v>
      </c>
      <c r="AD43" s="40">
        <f>'FLUXO CAIXA  EXC FINAL'!AD43</f>
        <v>0</v>
      </c>
      <c r="AE43" s="6">
        <f>'FLUXO CAIXA  EXC FINAL'!AE43</f>
        <v>50</v>
      </c>
      <c r="AF43" s="6">
        <f>'FLUXO CAIXA  EXC FINAL'!AF43</f>
        <v>0</v>
      </c>
      <c r="AG43" s="6">
        <f>'FLUXO CAIXA  EXC FINAL'!AG43</f>
        <v>0</v>
      </c>
      <c r="AH43" s="6">
        <f>'FLUXO CAIXA  EXC FINAL'!AH43</f>
        <v>200</v>
      </c>
      <c r="AJ43" s="52">
        <f t="shared" si="1"/>
        <v>1</v>
      </c>
      <c r="AK43" s="68"/>
      <c r="AL43" s="55"/>
      <c r="AM43" s="55">
        <v>0.8</v>
      </c>
      <c r="AN43" s="69">
        <v>0.2</v>
      </c>
      <c r="AO43" s="60">
        <f t="shared" si="2"/>
        <v>0</v>
      </c>
      <c r="AP43" s="59">
        <f t="shared" si="3"/>
        <v>0</v>
      </c>
      <c r="AQ43" s="59">
        <f t="shared" si="4"/>
        <v>160</v>
      </c>
      <c r="AR43" s="61">
        <f t="shared" si="5"/>
        <v>40</v>
      </c>
      <c r="AS43" s="57"/>
      <c r="AT43" s="57"/>
    </row>
    <row r="44" spans="2:46" s="21" customFormat="1" ht="26.25" x14ac:dyDescent="0.4">
      <c r="B44" s="19" t="s">
        <v>38</v>
      </c>
      <c r="C44" s="6">
        <f>'FLUXO CAIXA  EXC FINAL'!C44</f>
        <v>0</v>
      </c>
      <c r="D44" s="6">
        <f>'FLUXO CAIXA  EXC FINAL'!D44</f>
        <v>0</v>
      </c>
      <c r="E44" s="6">
        <f>'FLUXO CAIXA  EXC FINAL'!E44</f>
        <v>0</v>
      </c>
      <c r="F44" s="40">
        <f>'FLUXO CAIXA  EXC FINAL'!F44</f>
        <v>0</v>
      </c>
      <c r="G44" s="6">
        <f>'FLUXO CAIXA  EXC FINAL'!G44</f>
        <v>0</v>
      </c>
      <c r="H44" s="40">
        <f>'FLUXO CAIXA  EXC FINAL'!H44</f>
        <v>0</v>
      </c>
      <c r="I44" s="40">
        <f>'FLUXO CAIXA  EXC FINAL'!I44</f>
        <v>0</v>
      </c>
      <c r="J44" s="6">
        <f>'FLUXO CAIXA  EXC FINAL'!J44</f>
        <v>0</v>
      </c>
      <c r="K44" s="6">
        <f>'FLUXO CAIXA  EXC FINAL'!K44</f>
        <v>0</v>
      </c>
      <c r="L44" s="6">
        <f>'FLUXO CAIXA  EXC FINAL'!L44</f>
        <v>0</v>
      </c>
      <c r="M44" s="6">
        <f>'FLUXO CAIXA  EXC FINAL'!M44</f>
        <v>0</v>
      </c>
      <c r="N44" s="6">
        <f>'FLUXO CAIXA  EXC FINAL'!N44</f>
        <v>0</v>
      </c>
      <c r="O44" s="40">
        <f>'FLUXO CAIXA  EXC FINAL'!O44</f>
        <v>0</v>
      </c>
      <c r="P44" s="40">
        <f>'FLUXO CAIXA  EXC FINAL'!P44</f>
        <v>0</v>
      </c>
      <c r="Q44" s="6">
        <f>'FLUXO CAIXA  EXC FINAL'!Q44</f>
        <v>0</v>
      </c>
      <c r="R44" s="6">
        <f>'FLUXO CAIXA  EXC FINAL'!R44</f>
        <v>120</v>
      </c>
      <c r="S44" s="6">
        <f>'FLUXO CAIXA  EXC FINAL'!S44</f>
        <v>0</v>
      </c>
      <c r="T44" s="6">
        <f>'FLUXO CAIXA  EXC FINAL'!T44</f>
        <v>0</v>
      </c>
      <c r="U44" s="6">
        <f>'FLUXO CAIXA  EXC FINAL'!U44</f>
        <v>0</v>
      </c>
      <c r="V44" s="40">
        <f>'FLUXO CAIXA  EXC FINAL'!V44</f>
        <v>0</v>
      </c>
      <c r="W44" s="40">
        <f>'FLUXO CAIXA  EXC FINAL'!W44</f>
        <v>0</v>
      </c>
      <c r="X44" s="6">
        <f>'FLUXO CAIXA  EXC FINAL'!X44</f>
        <v>0</v>
      </c>
      <c r="Y44" s="6">
        <f>'FLUXO CAIXA  EXC FINAL'!Y44</f>
        <v>0</v>
      </c>
      <c r="Z44" s="6">
        <f>'FLUXO CAIXA  EXC FINAL'!Z44</f>
        <v>0</v>
      </c>
      <c r="AA44" s="6">
        <f>'FLUXO CAIXA  EXC FINAL'!AA44</f>
        <v>0</v>
      </c>
      <c r="AB44" s="6">
        <f>'FLUXO CAIXA  EXC FINAL'!AB44</f>
        <v>0</v>
      </c>
      <c r="AC44" s="40">
        <f>'FLUXO CAIXA  EXC FINAL'!AC44</f>
        <v>0</v>
      </c>
      <c r="AD44" s="40">
        <f>'FLUXO CAIXA  EXC FINAL'!AD44</f>
        <v>0</v>
      </c>
      <c r="AE44" s="6">
        <f>'FLUXO CAIXA  EXC FINAL'!AE44</f>
        <v>0</v>
      </c>
      <c r="AF44" s="6">
        <f>'FLUXO CAIXA  EXC FINAL'!AF44</f>
        <v>0</v>
      </c>
      <c r="AG44" s="6">
        <f>'FLUXO CAIXA  EXC FINAL'!AG44</f>
        <v>120</v>
      </c>
      <c r="AH44" s="6">
        <f>'FLUXO CAIXA  EXC FINAL'!AH44</f>
        <v>240</v>
      </c>
      <c r="AJ44" s="52">
        <f t="shared" si="1"/>
        <v>1</v>
      </c>
      <c r="AK44" s="68"/>
      <c r="AL44" s="55"/>
      <c r="AM44" s="55">
        <v>0.2</v>
      </c>
      <c r="AN44" s="69">
        <v>0.8</v>
      </c>
      <c r="AO44" s="60">
        <f t="shared" si="2"/>
        <v>0</v>
      </c>
      <c r="AP44" s="59">
        <f t="shared" si="3"/>
        <v>0</v>
      </c>
      <c r="AQ44" s="59">
        <f t="shared" si="4"/>
        <v>48</v>
      </c>
      <c r="AR44" s="61">
        <f t="shared" si="5"/>
        <v>192</v>
      </c>
      <c r="AS44" s="57"/>
      <c r="AT44" s="57"/>
    </row>
    <row r="45" spans="2:46" s="21" customFormat="1" ht="26.25" x14ac:dyDescent="0.4">
      <c r="B45" s="22" t="s">
        <v>33</v>
      </c>
      <c r="C45" s="17">
        <f>'FLUXO CAIXA  EXC FINAL'!C45</f>
        <v>0</v>
      </c>
      <c r="D45" s="17">
        <f>'FLUXO CAIXA  EXC FINAL'!D45</f>
        <v>0</v>
      </c>
      <c r="E45" s="17">
        <f>'FLUXO CAIXA  EXC FINAL'!E45</f>
        <v>90</v>
      </c>
      <c r="F45" s="40">
        <f>'FLUXO CAIXA  EXC FINAL'!F45</f>
        <v>0</v>
      </c>
      <c r="G45" s="17">
        <f>'FLUXO CAIXA  EXC FINAL'!G45</f>
        <v>0</v>
      </c>
      <c r="H45" s="40">
        <f>'FLUXO CAIXA  EXC FINAL'!H45</f>
        <v>0</v>
      </c>
      <c r="I45" s="40">
        <f>'FLUXO CAIXA  EXC FINAL'!I45</f>
        <v>0</v>
      </c>
      <c r="J45" s="17">
        <f>'FLUXO CAIXA  EXC FINAL'!J45</f>
        <v>0</v>
      </c>
      <c r="K45" s="17">
        <f>'FLUXO CAIXA  EXC FINAL'!K45</f>
        <v>0</v>
      </c>
      <c r="L45" s="17">
        <f>'FLUXO CAIXA  EXC FINAL'!L45</f>
        <v>90</v>
      </c>
      <c r="M45" s="17">
        <f>'FLUXO CAIXA  EXC FINAL'!M45</f>
        <v>0</v>
      </c>
      <c r="N45" s="17">
        <f>'FLUXO CAIXA  EXC FINAL'!N45</f>
        <v>0</v>
      </c>
      <c r="O45" s="40">
        <f>'FLUXO CAIXA  EXC FINAL'!O45</f>
        <v>0</v>
      </c>
      <c r="P45" s="40">
        <f>'FLUXO CAIXA  EXC FINAL'!P45</f>
        <v>0</v>
      </c>
      <c r="Q45" s="17">
        <f>'FLUXO CAIXA  EXC FINAL'!Q45</f>
        <v>140</v>
      </c>
      <c r="R45" s="17">
        <f>'FLUXO CAIXA  EXC FINAL'!R45</f>
        <v>0</v>
      </c>
      <c r="S45" s="17">
        <f>'FLUXO CAIXA  EXC FINAL'!S45</f>
        <v>90</v>
      </c>
      <c r="T45" s="17">
        <f>'FLUXO CAIXA  EXC FINAL'!T45</f>
        <v>0</v>
      </c>
      <c r="U45" s="17">
        <f>'FLUXO CAIXA  EXC FINAL'!U45</f>
        <v>0</v>
      </c>
      <c r="V45" s="40">
        <f>'FLUXO CAIXA  EXC FINAL'!V45</f>
        <v>0</v>
      </c>
      <c r="W45" s="40">
        <f>'FLUXO CAIXA  EXC FINAL'!W45</f>
        <v>0</v>
      </c>
      <c r="X45" s="17">
        <f>'FLUXO CAIXA  EXC FINAL'!X45</f>
        <v>0</v>
      </c>
      <c r="Y45" s="17">
        <f>'FLUXO CAIXA  EXC FINAL'!Y45</f>
        <v>0</v>
      </c>
      <c r="Z45" s="17">
        <f>'FLUXO CAIXA  EXC FINAL'!Z45</f>
        <v>90</v>
      </c>
      <c r="AA45" s="17">
        <f>'FLUXO CAIXA  EXC FINAL'!AA45</f>
        <v>0</v>
      </c>
      <c r="AB45" s="17">
        <f>'FLUXO CAIXA  EXC FINAL'!AB45</f>
        <v>0</v>
      </c>
      <c r="AC45" s="40">
        <f>'FLUXO CAIXA  EXC FINAL'!AC45</f>
        <v>0</v>
      </c>
      <c r="AD45" s="40">
        <f>'FLUXO CAIXA  EXC FINAL'!AD45</f>
        <v>0</v>
      </c>
      <c r="AE45" s="17">
        <f>'FLUXO CAIXA  EXC FINAL'!AE45</f>
        <v>0</v>
      </c>
      <c r="AF45" s="17">
        <f>'FLUXO CAIXA  EXC FINAL'!AF45</f>
        <v>0</v>
      </c>
      <c r="AG45" s="17">
        <f>'FLUXO CAIXA  EXC FINAL'!AG45</f>
        <v>90</v>
      </c>
      <c r="AH45" s="17">
        <f>'FLUXO CAIXA  EXC FINAL'!AH45</f>
        <v>590</v>
      </c>
      <c r="AJ45" s="52">
        <f t="shared" si="1"/>
        <v>0</v>
      </c>
      <c r="AK45" s="68"/>
      <c r="AL45" s="55"/>
      <c r="AM45" s="55"/>
      <c r="AN45" s="69"/>
      <c r="AO45" s="60">
        <f t="shared" si="2"/>
        <v>0</v>
      </c>
      <c r="AP45" s="59">
        <f t="shared" si="3"/>
        <v>0</v>
      </c>
      <c r="AQ45" s="59">
        <f t="shared" si="4"/>
        <v>0</v>
      </c>
      <c r="AR45" s="61">
        <f t="shared" si="5"/>
        <v>0</v>
      </c>
      <c r="AS45" s="57"/>
      <c r="AT45" s="57"/>
    </row>
    <row r="46" spans="2:46" s="21" customFormat="1" ht="26.25" x14ac:dyDescent="0.4">
      <c r="B46" s="23" t="s">
        <v>34</v>
      </c>
      <c r="C46" s="6">
        <f>'FLUXO CAIXA  EXC FINAL'!C46</f>
        <v>0</v>
      </c>
      <c r="D46" s="6">
        <f>'FLUXO CAIXA  EXC FINAL'!D46</f>
        <v>0</v>
      </c>
      <c r="E46" s="6">
        <f>'FLUXO CAIXA  EXC FINAL'!E46</f>
        <v>0</v>
      </c>
      <c r="F46" s="40">
        <f>'FLUXO CAIXA  EXC FINAL'!F46</f>
        <v>0</v>
      </c>
      <c r="G46" s="6">
        <f>'FLUXO CAIXA  EXC FINAL'!G46</f>
        <v>0</v>
      </c>
      <c r="H46" s="40">
        <f>'FLUXO CAIXA  EXC FINAL'!H46</f>
        <v>0</v>
      </c>
      <c r="I46" s="40">
        <f>'FLUXO CAIXA  EXC FINAL'!I46</f>
        <v>0</v>
      </c>
      <c r="J46" s="6">
        <f>'FLUXO CAIXA  EXC FINAL'!J46</f>
        <v>0</v>
      </c>
      <c r="K46" s="6">
        <f>'FLUXO CAIXA  EXC FINAL'!K46</f>
        <v>0</v>
      </c>
      <c r="L46" s="6">
        <f>'FLUXO CAIXA  EXC FINAL'!L46</f>
        <v>0</v>
      </c>
      <c r="M46" s="6">
        <f>'FLUXO CAIXA  EXC FINAL'!M46</f>
        <v>0</v>
      </c>
      <c r="N46" s="6">
        <f>'FLUXO CAIXA  EXC FINAL'!N46</f>
        <v>0</v>
      </c>
      <c r="O46" s="40">
        <f>'FLUXO CAIXA  EXC FINAL'!O46</f>
        <v>0</v>
      </c>
      <c r="P46" s="40">
        <f>'FLUXO CAIXA  EXC FINAL'!P46</f>
        <v>0</v>
      </c>
      <c r="Q46" s="6">
        <f>'FLUXO CAIXA  EXC FINAL'!Q46</f>
        <v>140</v>
      </c>
      <c r="R46" s="6">
        <f>'FLUXO CAIXA  EXC FINAL'!R46</f>
        <v>0</v>
      </c>
      <c r="S46" s="6">
        <f>'FLUXO CAIXA  EXC FINAL'!S46</f>
        <v>0</v>
      </c>
      <c r="T46" s="6">
        <f>'FLUXO CAIXA  EXC FINAL'!T46</f>
        <v>0</v>
      </c>
      <c r="U46" s="6">
        <f>'FLUXO CAIXA  EXC FINAL'!U46</f>
        <v>0</v>
      </c>
      <c r="V46" s="40">
        <f>'FLUXO CAIXA  EXC FINAL'!V46</f>
        <v>0</v>
      </c>
      <c r="W46" s="40">
        <f>'FLUXO CAIXA  EXC FINAL'!W46</f>
        <v>0</v>
      </c>
      <c r="X46" s="6">
        <f>'FLUXO CAIXA  EXC FINAL'!X46</f>
        <v>0</v>
      </c>
      <c r="Y46" s="6">
        <f>'FLUXO CAIXA  EXC FINAL'!Y46</f>
        <v>0</v>
      </c>
      <c r="Z46" s="6">
        <f>'FLUXO CAIXA  EXC FINAL'!Z46</f>
        <v>0</v>
      </c>
      <c r="AA46" s="6">
        <f>'FLUXO CAIXA  EXC FINAL'!AA46</f>
        <v>0</v>
      </c>
      <c r="AB46" s="6">
        <f>'FLUXO CAIXA  EXC FINAL'!AB46</f>
        <v>0</v>
      </c>
      <c r="AC46" s="40">
        <f>'FLUXO CAIXA  EXC FINAL'!AC46</f>
        <v>0</v>
      </c>
      <c r="AD46" s="40">
        <f>'FLUXO CAIXA  EXC FINAL'!AD46</f>
        <v>0</v>
      </c>
      <c r="AE46" s="6">
        <f>'FLUXO CAIXA  EXC FINAL'!AE46</f>
        <v>0</v>
      </c>
      <c r="AF46" s="6">
        <f>'FLUXO CAIXA  EXC FINAL'!AF46</f>
        <v>0</v>
      </c>
      <c r="AG46" s="6">
        <f>'FLUXO CAIXA  EXC FINAL'!AG46</f>
        <v>0</v>
      </c>
      <c r="AH46" s="6">
        <f>'FLUXO CAIXA  EXC FINAL'!AH46</f>
        <v>140</v>
      </c>
      <c r="AJ46" s="52">
        <f t="shared" si="1"/>
        <v>1</v>
      </c>
      <c r="AK46" s="68">
        <v>0.25</v>
      </c>
      <c r="AL46" s="55">
        <v>0.25</v>
      </c>
      <c r="AM46" s="55">
        <v>0.25</v>
      </c>
      <c r="AN46" s="69">
        <v>0.25</v>
      </c>
      <c r="AO46" s="60">
        <f t="shared" si="2"/>
        <v>35</v>
      </c>
      <c r="AP46" s="59">
        <f t="shared" si="3"/>
        <v>35</v>
      </c>
      <c r="AQ46" s="59">
        <f t="shared" si="4"/>
        <v>35</v>
      </c>
      <c r="AR46" s="61">
        <f t="shared" si="5"/>
        <v>35</v>
      </c>
      <c r="AS46" s="57"/>
      <c r="AT46" s="57"/>
    </row>
    <row r="47" spans="2:46" s="21" customFormat="1" ht="26.25" x14ac:dyDescent="0.4">
      <c r="B47" s="23" t="s">
        <v>39</v>
      </c>
      <c r="C47" s="6">
        <f>'FLUXO CAIXA  EXC FINAL'!C47</f>
        <v>0</v>
      </c>
      <c r="D47" s="6">
        <f>'FLUXO CAIXA  EXC FINAL'!D47</f>
        <v>0</v>
      </c>
      <c r="E47" s="6">
        <f>'FLUXO CAIXA  EXC FINAL'!E47</f>
        <v>90</v>
      </c>
      <c r="F47" s="40">
        <f>'FLUXO CAIXA  EXC FINAL'!F47</f>
        <v>0</v>
      </c>
      <c r="G47" s="6">
        <f>'FLUXO CAIXA  EXC FINAL'!G47</f>
        <v>0</v>
      </c>
      <c r="H47" s="40">
        <f>'FLUXO CAIXA  EXC FINAL'!H47</f>
        <v>0</v>
      </c>
      <c r="I47" s="40">
        <f>'FLUXO CAIXA  EXC FINAL'!I47</f>
        <v>0</v>
      </c>
      <c r="J47" s="6">
        <f>'FLUXO CAIXA  EXC FINAL'!J47</f>
        <v>0</v>
      </c>
      <c r="K47" s="6">
        <f>'FLUXO CAIXA  EXC FINAL'!K47</f>
        <v>0</v>
      </c>
      <c r="L47" s="6">
        <f>'FLUXO CAIXA  EXC FINAL'!L47</f>
        <v>90</v>
      </c>
      <c r="M47" s="6">
        <f>'FLUXO CAIXA  EXC FINAL'!M47</f>
        <v>0</v>
      </c>
      <c r="N47" s="6">
        <f>'FLUXO CAIXA  EXC FINAL'!N47</f>
        <v>0</v>
      </c>
      <c r="O47" s="40">
        <f>'FLUXO CAIXA  EXC FINAL'!O47</f>
        <v>0</v>
      </c>
      <c r="P47" s="40">
        <f>'FLUXO CAIXA  EXC FINAL'!P47</f>
        <v>0</v>
      </c>
      <c r="Q47" s="21">
        <f>'FLUXO CAIXA  EXC FINAL'!Q47</f>
        <v>0</v>
      </c>
      <c r="R47" s="6">
        <f>'FLUXO CAIXA  EXC FINAL'!R47</f>
        <v>0</v>
      </c>
      <c r="S47" s="6">
        <f>'FLUXO CAIXA  EXC FINAL'!S47</f>
        <v>90</v>
      </c>
      <c r="T47" s="6">
        <f>'FLUXO CAIXA  EXC FINAL'!T47</f>
        <v>0</v>
      </c>
      <c r="U47" s="6">
        <f>'FLUXO CAIXA  EXC FINAL'!U47</f>
        <v>0</v>
      </c>
      <c r="V47" s="40">
        <f>'FLUXO CAIXA  EXC FINAL'!V47</f>
        <v>0</v>
      </c>
      <c r="W47" s="40">
        <f>'FLUXO CAIXA  EXC FINAL'!W47</f>
        <v>0</v>
      </c>
      <c r="X47" s="6">
        <f>'FLUXO CAIXA  EXC FINAL'!X47</f>
        <v>0</v>
      </c>
      <c r="Y47" s="6">
        <f>'FLUXO CAIXA  EXC FINAL'!Y47</f>
        <v>0</v>
      </c>
      <c r="Z47" s="6">
        <f>'FLUXO CAIXA  EXC FINAL'!Z47</f>
        <v>90</v>
      </c>
      <c r="AA47" s="6">
        <f>'FLUXO CAIXA  EXC FINAL'!AA47</f>
        <v>0</v>
      </c>
      <c r="AB47" s="6">
        <f>'FLUXO CAIXA  EXC FINAL'!AB47</f>
        <v>0</v>
      </c>
      <c r="AC47" s="40">
        <f>'FLUXO CAIXA  EXC FINAL'!AC47</f>
        <v>0</v>
      </c>
      <c r="AD47" s="40">
        <f>'FLUXO CAIXA  EXC FINAL'!AD47</f>
        <v>0</v>
      </c>
      <c r="AE47" s="6">
        <f>'FLUXO CAIXA  EXC FINAL'!AE47</f>
        <v>0</v>
      </c>
      <c r="AF47" s="6">
        <f>'FLUXO CAIXA  EXC FINAL'!AF47</f>
        <v>0</v>
      </c>
      <c r="AG47" s="6">
        <f>'FLUXO CAIXA  EXC FINAL'!AG47</f>
        <v>90</v>
      </c>
      <c r="AH47" s="6">
        <f>'FLUXO CAIXA  EXC FINAL'!AH47</f>
        <v>450</v>
      </c>
      <c r="AJ47" s="52">
        <f t="shared" si="1"/>
        <v>1</v>
      </c>
      <c r="AK47" s="68">
        <v>0.1</v>
      </c>
      <c r="AL47" s="55">
        <v>0.1</v>
      </c>
      <c r="AM47" s="55">
        <v>0.6</v>
      </c>
      <c r="AN47" s="69">
        <v>0.2</v>
      </c>
      <c r="AO47" s="60">
        <f t="shared" si="2"/>
        <v>45</v>
      </c>
      <c r="AP47" s="59">
        <f t="shared" si="3"/>
        <v>45</v>
      </c>
      <c r="AQ47" s="59">
        <f t="shared" si="4"/>
        <v>270</v>
      </c>
      <c r="AR47" s="61">
        <f t="shared" si="5"/>
        <v>90</v>
      </c>
      <c r="AS47" s="57"/>
      <c r="AT47" s="57"/>
    </row>
    <row r="48" spans="2:46" ht="26.25" x14ac:dyDescent="0.4">
      <c r="B48" s="16" t="s">
        <v>6</v>
      </c>
      <c r="C48" s="17">
        <f>'FLUXO CAIXA  EXC FINAL'!C48</f>
        <v>0</v>
      </c>
      <c r="D48" s="17">
        <f>'FLUXO CAIXA  EXC FINAL'!D48</f>
        <v>0</v>
      </c>
      <c r="E48" s="17">
        <f>'FLUXO CAIXA  EXC FINAL'!E48</f>
        <v>0</v>
      </c>
      <c r="F48" s="40">
        <f>'FLUXO CAIXA  EXC FINAL'!F48</f>
        <v>0</v>
      </c>
      <c r="G48" s="17">
        <f>'FLUXO CAIXA  EXC FINAL'!G48</f>
        <v>0</v>
      </c>
      <c r="H48" s="40">
        <f>'FLUXO CAIXA  EXC FINAL'!H48</f>
        <v>0</v>
      </c>
      <c r="I48" s="40">
        <f>'FLUXO CAIXA  EXC FINAL'!I48</f>
        <v>0</v>
      </c>
      <c r="J48" s="17">
        <f>'FLUXO CAIXA  EXC FINAL'!J48</f>
        <v>0</v>
      </c>
      <c r="K48" s="17">
        <f>'FLUXO CAIXA  EXC FINAL'!K48</f>
        <v>252.27999999999997</v>
      </c>
      <c r="L48" s="17">
        <f>'FLUXO CAIXA  EXC FINAL'!L48</f>
        <v>0</v>
      </c>
      <c r="M48" s="17">
        <f>'FLUXO CAIXA  EXC FINAL'!M48</f>
        <v>0</v>
      </c>
      <c r="N48" s="17">
        <f>'FLUXO CAIXA  EXC FINAL'!N48</f>
        <v>0</v>
      </c>
      <c r="O48" s="40">
        <f>'FLUXO CAIXA  EXC FINAL'!O48</f>
        <v>0</v>
      </c>
      <c r="P48" s="40">
        <f>'FLUXO CAIXA  EXC FINAL'!P48</f>
        <v>0</v>
      </c>
      <c r="Q48" s="17">
        <f>'FLUXO CAIXA  EXC FINAL'!Q48</f>
        <v>0</v>
      </c>
      <c r="R48" s="17">
        <f>'FLUXO CAIXA  EXC FINAL'!R48</f>
        <v>0</v>
      </c>
      <c r="S48" s="17">
        <f>'FLUXO CAIXA  EXC FINAL'!S48</f>
        <v>30.4</v>
      </c>
      <c r="T48" s="17">
        <f>'FLUXO CAIXA  EXC FINAL'!T48</f>
        <v>0</v>
      </c>
      <c r="U48" s="17">
        <f>'FLUXO CAIXA  EXC FINAL'!U48</f>
        <v>0</v>
      </c>
      <c r="V48" s="40">
        <f>'FLUXO CAIXA  EXC FINAL'!V48</f>
        <v>0</v>
      </c>
      <c r="W48" s="40">
        <f>'FLUXO CAIXA  EXC FINAL'!W48</f>
        <v>0</v>
      </c>
      <c r="X48" s="17">
        <f>'FLUXO CAIXA  EXC FINAL'!X48</f>
        <v>0</v>
      </c>
      <c r="Y48" s="17">
        <f>'FLUXO CAIXA  EXC FINAL'!Y48</f>
        <v>0</v>
      </c>
      <c r="Z48" s="17">
        <f>'FLUXO CAIXA  EXC FINAL'!Z48</f>
        <v>0</v>
      </c>
      <c r="AA48" s="17">
        <f>'FLUXO CAIXA  EXC FINAL'!AA48</f>
        <v>0</v>
      </c>
      <c r="AB48" s="17">
        <f>'FLUXO CAIXA  EXC FINAL'!AB48</f>
        <v>159</v>
      </c>
      <c r="AC48" s="40">
        <f>'FLUXO CAIXA  EXC FINAL'!AC48</f>
        <v>0</v>
      </c>
      <c r="AD48" s="40">
        <f>'FLUXO CAIXA  EXC FINAL'!AD48</f>
        <v>0</v>
      </c>
      <c r="AE48" s="17">
        <f>'FLUXO CAIXA  EXC FINAL'!AE48</f>
        <v>80</v>
      </c>
      <c r="AF48" s="17">
        <f>'FLUXO CAIXA  EXC FINAL'!AF48</f>
        <v>0</v>
      </c>
      <c r="AG48" s="17">
        <f>'FLUXO CAIXA  EXC FINAL'!AG48</f>
        <v>0</v>
      </c>
      <c r="AH48" s="17">
        <f>'FLUXO CAIXA  EXC FINAL'!AH48</f>
        <v>521.67999999999995</v>
      </c>
      <c r="AJ48" s="52">
        <f t="shared" si="1"/>
        <v>0</v>
      </c>
      <c r="AK48" s="68"/>
      <c r="AL48" s="55"/>
      <c r="AM48" s="55"/>
      <c r="AN48" s="69"/>
      <c r="AO48" s="60">
        <f t="shared" si="2"/>
        <v>0</v>
      </c>
      <c r="AP48" s="59">
        <f t="shared" si="3"/>
        <v>0</v>
      </c>
      <c r="AQ48" s="59">
        <f t="shared" si="4"/>
        <v>0</v>
      </c>
      <c r="AR48" s="61">
        <f t="shared" si="5"/>
        <v>0</v>
      </c>
    </row>
    <row r="49" spans="2:46" ht="26.25" x14ac:dyDescent="0.4">
      <c r="B49" s="19" t="s">
        <v>13</v>
      </c>
      <c r="C49" s="6">
        <f>'FLUXO CAIXA  EXC FINAL'!C49</f>
        <v>0</v>
      </c>
      <c r="D49" s="6">
        <f>'FLUXO CAIXA  EXC FINAL'!D49</f>
        <v>0</v>
      </c>
      <c r="E49" s="6">
        <f>'FLUXO CAIXA  EXC FINAL'!E49</f>
        <v>0</v>
      </c>
      <c r="F49" s="40">
        <f>'FLUXO CAIXA  EXC FINAL'!F49</f>
        <v>0</v>
      </c>
      <c r="G49" s="6">
        <f>'FLUXO CAIXA  EXC FINAL'!G49</f>
        <v>0</v>
      </c>
      <c r="H49" s="40">
        <f>'FLUXO CAIXA  EXC FINAL'!H49</f>
        <v>0</v>
      </c>
      <c r="I49" s="40">
        <f>'FLUXO CAIXA  EXC FINAL'!I49</f>
        <v>0</v>
      </c>
      <c r="J49" s="6">
        <f>'FLUXO CAIXA  EXC FINAL'!J49</f>
        <v>0</v>
      </c>
      <c r="K49" s="6">
        <f>'FLUXO CAIXA  EXC FINAL'!K49</f>
        <v>0</v>
      </c>
      <c r="L49" s="6">
        <f>'FLUXO CAIXA  EXC FINAL'!L49</f>
        <v>0</v>
      </c>
      <c r="M49" s="6">
        <f>'FLUXO CAIXA  EXC FINAL'!M49</f>
        <v>0</v>
      </c>
      <c r="N49" s="6">
        <f>'FLUXO CAIXA  EXC FINAL'!N49</f>
        <v>0</v>
      </c>
      <c r="O49" s="40">
        <f>'FLUXO CAIXA  EXC FINAL'!O49</f>
        <v>0</v>
      </c>
      <c r="P49" s="40">
        <f>'FLUXO CAIXA  EXC FINAL'!P49</f>
        <v>0</v>
      </c>
      <c r="Q49" s="6">
        <f>'FLUXO CAIXA  EXC FINAL'!Q49</f>
        <v>0</v>
      </c>
      <c r="R49" s="6">
        <f>'FLUXO CAIXA  EXC FINAL'!R49</f>
        <v>0</v>
      </c>
      <c r="S49" s="6">
        <f>'FLUXO CAIXA  EXC FINAL'!S49</f>
        <v>0</v>
      </c>
      <c r="T49" s="6">
        <f>'FLUXO CAIXA  EXC FINAL'!T49</f>
        <v>0</v>
      </c>
      <c r="U49" s="6">
        <f>'FLUXO CAIXA  EXC FINAL'!U49</f>
        <v>0</v>
      </c>
      <c r="V49" s="40">
        <f>'FLUXO CAIXA  EXC FINAL'!V49</f>
        <v>0</v>
      </c>
      <c r="W49" s="40">
        <f>'FLUXO CAIXA  EXC FINAL'!W49</f>
        <v>0</v>
      </c>
      <c r="X49" s="6">
        <f>'FLUXO CAIXA  EXC FINAL'!X49</f>
        <v>0</v>
      </c>
      <c r="Y49" s="6">
        <f>'FLUXO CAIXA  EXC FINAL'!Y49</f>
        <v>0</v>
      </c>
      <c r="Z49" s="6">
        <f>'FLUXO CAIXA  EXC FINAL'!Z49</f>
        <v>0</v>
      </c>
      <c r="AA49" s="6">
        <f>'FLUXO CAIXA  EXC FINAL'!AA49</f>
        <v>0</v>
      </c>
      <c r="AB49" s="6">
        <f>'FLUXO CAIXA  EXC FINAL'!AB49</f>
        <v>0</v>
      </c>
      <c r="AC49" s="40">
        <f>'FLUXO CAIXA  EXC FINAL'!AC49</f>
        <v>0</v>
      </c>
      <c r="AD49" s="40">
        <f>'FLUXO CAIXA  EXC FINAL'!AD49</f>
        <v>0</v>
      </c>
      <c r="AE49" s="6">
        <f>'FLUXO CAIXA  EXC FINAL'!AE49</f>
        <v>80</v>
      </c>
      <c r="AF49" s="6">
        <f>'FLUXO CAIXA  EXC FINAL'!AF49</f>
        <v>0</v>
      </c>
      <c r="AG49" s="6">
        <f>'FLUXO CAIXA  EXC FINAL'!AG49</f>
        <v>0</v>
      </c>
      <c r="AH49" s="6">
        <f>'FLUXO CAIXA  EXC FINAL'!AH49</f>
        <v>80</v>
      </c>
      <c r="AJ49" s="52">
        <f t="shared" si="1"/>
        <v>1</v>
      </c>
      <c r="AK49" s="68">
        <v>0.25</v>
      </c>
      <c r="AL49" s="55">
        <v>0.25</v>
      </c>
      <c r="AM49" s="55">
        <v>0.25</v>
      </c>
      <c r="AN49" s="69">
        <v>0.25</v>
      </c>
      <c r="AO49" s="60">
        <f t="shared" si="2"/>
        <v>20</v>
      </c>
      <c r="AP49" s="59">
        <f t="shared" si="3"/>
        <v>20</v>
      </c>
      <c r="AQ49" s="59">
        <f t="shared" si="4"/>
        <v>20</v>
      </c>
      <c r="AR49" s="61">
        <f t="shared" si="5"/>
        <v>20</v>
      </c>
    </row>
    <row r="50" spans="2:46" ht="26.25" x14ac:dyDescent="0.4">
      <c r="B50" s="19" t="s">
        <v>14</v>
      </c>
      <c r="C50" s="6">
        <f>'FLUXO CAIXA  EXC FINAL'!C50</f>
        <v>0</v>
      </c>
      <c r="D50" s="6">
        <f>'FLUXO CAIXA  EXC FINAL'!D50</f>
        <v>0</v>
      </c>
      <c r="E50" s="6">
        <f>'FLUXO CAIXA  EXC FINAL'!E50</f>
        <v>0</v>
      </c>
      <c r="F50" s="40">
        <f>'FLUXO CAIXA  EXC FINAL'!F50</f>
        <v>0</v>
      </c>
      <c r="G50" s="6">
        <f>'FLUXO CAIXA  EXC FINAL'!G50</f>
        <v>0</v>
      </c>
      <c r="H50" s="40">
        <f>'FLUXO CAIXA  EXC FINAL'!H50</f>
        <v>0</v>
      </c>
      <c r="I50" s="40">
        <f>'FLUXO CAIXA  EXC FINAL'!I50</f>
        <v>0</v>
      </c>
      <c r="J50" s="6">
        <f>'FLUXO CAIXA  EXC FINAL'!J50</f>
        <v>0</v>
      </c>
      <c r="K50" s="6">
        <f>'FLUXO CAIXA  EXC FINAL'!K50</f>
        <v>252.27999999999997</v>
      </c>
      <c r="L50" s="6">
        <f>'FLUXO CAIXA  EXC FINAL'!L50</f>
        <v>0</v>
      </c>
      <c r="M50" s="6">
        <f>'FLUXO CAIXA  EXC FINAL'!M50</f>
        <v>0</v>
      </c>
      <c r="N50" s="6">
        <f>'FLUXO CAIXA  EXC FINAL'!N50</f>
        <v>0</v>
      </c>
      <c r="O50" s="40">
        <f>'FLUXO CAIXA  EXC FINAL'!O50</f>
        <v>0</v>
      </c>
      <c r="P50" s="40">
        <f>'FLUXO CAIXA  EXC FINAL'!P50</f>
        <v>0</v>
      </c>
      <c r="Q50" s="6">
        <f>'FLUXO CAIXA  EXC FINAL'!Q50</f>
        <v>0</v>
      </c>
      <c r="R50" s="6">
        <f>'FLUXO CAIXA  EXC FINAL'!R50</f>
        <v>0</v>
      </c>
      <c r="S50" s="6">
        <f>'FLUXO CAIXA  EXC FINAL'!S50</f>
        <v>30.4</v>
      </c>
      <c r="T50" s="6">
        <f>'FLUXO CAIXA  EXC FINAL'!T50</f>
        <v>0</v>
      </c>
      <c r="U50" s="6">
        <f>'FLUXO CAIXA  EXC FINAL'!U50</f>
        <v>0</v>
      </c>
      <c r="V50" s="40">
        <f>'FLUXO CAIXA  EXC FINAL'!V50</f>
        <v>0</v>
      </c>
      <c r="W50" s="40">
        <f>'FLUXO CAIXA  EXC FINAL'!W50</f>
        <v>0</v>
      </c>
      <c r="X50" s="6">
        <f>'FLUXO CAIXA  EXC FINAL'!X50</f>
        <v>0</v>
      </c>
      <c r="Y50" s="6">
        <f>'FLUXO CAIXA  EXC FINAL'!Y50</f>
        <v>0</v>
      </c>
      <c r="Z50" s="6">
        <f>'FLUXO CAIXA  EXC FINAL'!Z50</f>
        <v>0</v>
      </c>
      <c r="AA50" s="6">
        <f>'FLUXO CAIXA  EXC FINAL'!AA50</f>
        <v>0</v>
      </c>
      <c r="AB50" s="6">
        <f>'FLUXO CAIXA  EXC FINAL'!AB50</f>
        <v>0</v>
      </c>
      <c r="AC50" s="40">
        <f>'FLUXO CAIXA  EXC FINAL'!AC50</f>
        <v>0</v>
      </c>
      <c r="AD50" s="40">
        <f>'FLUXO CAIXA  EXC FINAL'!AD50</f>
        <v>0</v>
      </c>
      <c r="AE50" s="6">
        <f>'FLUXO CAIXA  EXC FINAL'!AE50</f>
        <v>0</v>
      </c>
      <c r="AF50" s="6">
        <f>'FLUXO CAIXA  EXC FINAL'!AF50</f>
        <v>0</v>
      </c>
      <c r="AG50" s="6">
        <f>'FLUXO CAIXA  EXC FINAL'!AG50</f>
        <v>0</v>
      </c>
      <c r="AH50" s="6">
        <f>'FLUXO CAIXA  EXC FINAL'!AH50</f>
        <v>282.67999999999995</v>
      </c>
      <c r="AJ50" s="52">
        <f t="shared" si="1"/>
        <v>0.8</v>
      </c>
      <c r="AK50" s="68"/>
      <c r="AL50" s="74">
        <v>0.8</v>
      </c>
      <c r="AM50" s="55"/>
      <c r="AN50" s="69"/>
      <c r="AO50" s="60">
        <f t="shared" si="2"/>
        <v>0</v>
      </c>
      <c r="AP50" s="59">
        <f t="shared" si="3"/>
        <v>226.14399999999998</v>
      </c>
      <c r="AQ50" s="59">
        <f t="shared" si="4"/>
        <v>0</v>
      </c>
      <c r="AR50" s="61">
        <f t="shared" si="5"/>
        <v>0</v>
      </c>
    </row>
    <row r="51" spans="2:46" ht="27" thickBot="1" x14ac:dyDescent="0.45">
      <c r="B51" s="19" t="s">
        <v>15</v>
      </c>
      <c r="C51" s="6">
        <f>'FLUXO CAIXA  EXC FINAL'!C51</f>
        <v>0</v>
      </c>
      <c r="D51" s="6">
        <f>'FLUXO CAIXA  EXC FINAL'!D51</f>
        <v>0</v>
      </c>
      <c r="E51" s="6">
        <f>'FLUXO CAIXA  EXC FINAL'!E51</f>
        <v>0</v>
      </c>
      <c r="F51" s="40">
        <f>'FLUXO CAIXA  EXC FINAL'!F51</f>
        <v>0</v>
      </c>
      <c r="G51" s="6">
        <f>'FLUXO CAIXA  EXC FINAL'!G51</f>
        <v>0</v>
      </c>
      <c r="H51" s="40">
        <f>'FLUXO CAIXA  EXC FINAL'!H51</f>
        <v>0</v>
      </c>
      <c r="I51" s="40">
        <f>'FLUXO CAIXA  EXC FINAL'!I51</f>
        <v>0</v>
      </c>
      <c r="J51" s="6">
        <f>'FLUXO CAIXA  EXC FINAL'!J51</f>
        <v>0</v>
      </c>
      <c r="K51" s="6">
        <f>'FLUXO CAIXA  EXC FINAL'!K51</f>
        <v>0</v>
      </c>
      <c r="L51" s="6">
        <f>'FLUXO CAIXA  EXC FINAL'!L51</f>
        <v>0</v>
      </c>
      <c r="M51" s="6">
        <f>'FLUXO CAIXA  EXC FINAL'!M51</f>
        <v>0</v>
      </c>
      <c r="N51" s="6">
        <f>'FLUXO CAIXA  EXC FINAL'!N51</f>
        <v>0</v>
      </c>
      <c r="O51" s="40">
        <f>'FLUXO CAIXA  EXC FINAL'!O51</f>
        <v>0</v>
      </c>
      <c r="P51" s="40">
        <f>'FLUXO CAIXA  EXC FINAL'!P51</f>
        <v>0</v>
      </c>
      <c r="Q51" s="6">
        <f>'FLUXO CAIXA  EXC FINAL'!Q51</f>
        <v>0</v>
      </c>
      <c r="R51" s="6">
        <f>'FLUXO CAIXA  EXC FINAL'!R51</f>
        <v>0</v>
      </c>
      <c r="S51" s="6">
        <f>'FLUXO CAIXA  EXC FINAL'!S51</f>
        <v>0</v>
      </c>
      <c r="T51" s="6">
        <f>'FLUXO CAIXA  EXC FINAL'!T51</f>
        <v>0</v>
      </c>
      <c r="U51" s="6">
        <f>'FLUXO CAIXA  EXC FINAL'!U51</f>
        <v>0</v>
      </c>
      <c r="V51" s="40">
        <f>'FLUXO CAIXA  EXC FINAL'!V51</f>
        <v>0</v>
      </c>
      <c r="W51" s="40">
        <f>'FLUXO CAIXA  EXC FINAL'!W51</f>
        <v>0</v>
      </c>
      <c r="X51" s="6">
        <f>'FLUXO CAIXA  EXC FINAL'!X51</f>
        <v>0</v>
      </c>
      <c r="Y51" s="6">
        <f>'FLUXO CAIXA  EXC FINAL'!Y51</f>
        <v>0</v>
      </c>
      <c r="Z51" s="6">
        <f>'FLUXO CAIXA  EXC FINAL'!Z51</f>
        <v>0</v>
      </c>
      <c r="AA51" s="6">
        <f>'FLUXO CAIXA  EXC FINAL'!AA51</f>
        <v>0</v>
      </c>
      <c r="AB51" s="6">
        <f>'FLUXO CAIXA  EXC FINAL'!AB51</f>
        <v>159</v>
      </c>
      <c r="AC51" s="40">
        <f>'FLUXO CAIXA  EXC FINAL'!AC51</f>
        <v>0</v>
      </c>
      <c r="AD51" s="40">
        <f>'FLUXO CAIXA  EXC FINAL'!AD51</f>
        <v>0</v>
      </c>
      <c r="AE51" s="6">
        <f>'FLUXO CAIXA  EXC FINAL'!AE51</f>
        <v>0</v>
      </c>
      <c r="AF51" s="6">
        <f>'FLUXO CAIXA  EXC FINAL'!AF51</f>
        <v>0</v>
      </c>
      <c r="AG51" s="6">
        <f>'FLUXO CAIXA  EXC FINAL'!AG51</f>
        <v>0</v>
      </c>
      <c r="AH51" s="6">
        <f>'FLUXO CAIXA  EXC FINAL'!AH51</f>
        <v>159</v>
      </c>
      <c r="AJ51" s="52">
        <f t="shared" si="1"/>
        <v>1</v>
      </c>
      <c r="AK51" s="70">
        <v>0.25</v>
      </c>
      <c r="AL51" s="71">
        <v>0.25</v>
      </c>
      <c r="AM51" s="71">
        <v>0.25</v>
      </c>
      <c r="AN51" s="72">
        <v>0.25</v>
      </c>
      <c r="AO51" s="62">
        <f t="shared" si="2"/>
        <v>39.75</v>
      </c>
      <c r="AP51" s="63">
        <f t="shared" si="3"/>
        <v>39.75</v>
      </c>
      <c r="AQ51" s="63">
        <f t="shared" si="4"/>
        <v>39.75</v>
      </c>
      <c r="AR51" s="64">
        <f t="shared" si="5"/>
        <v>39.75</v>
      </c>
    </row>
    <row r="52" spans="2:46" ht="26.25" x14ac:dyDescent="0.4">
      <c r="B52" s="24" t="s">
        <v>7</v>
      </c>
      <c r="C52" s="25">
        <f>'FLUXO CAIXA  EXC FINAL'!C52</f>
        <v>0</v>
      </c>
      <c r="D52" s="25">
        <f>'FLUXO CAIXA  EXC FINAL'!D52</f>
        <v>0</v>
      </c>
      <c r="E52" s="25">
        <f>'FLUXO CAIXA  EXC FINAL'!E52</f>
        <v>90</v>
      </c>
      <c r="F52" s="29">
        <f>'FLUXO CAIXA  EXC FINAL'!F52</f>
        <v>0</v>
      </c>
      <c r="G52" s="25">
        <f>'FLUXO CAIXA  EXC FINAL'!G52</f>
        <v>0</v>
      </c>
      <c r="H52" s="29">
        <f>'FLUXO CAIXA  EXC FINAL'!H52</f>
        <v>0</v>
      </c>
      <c r="I52" s="29">
        <f>'FLUXO CAIXA  EXC FINAL'!I52</f>
        <v>0</v>
      </c>
      <c r="J52" s="25">
        <f>'FLUXO CAIXA  EXC FINAL'!J52</f>
        <v>650</v>
      </c>
      <c r="K52" s="25">
        <f>'FLUXO CAIXA  EXC FINAL'!K52</f>
        <v>24647.78</v>
      </c>
      <c r="L52" s="25">
        <f>'FLUXO CAIXA  EXC FINAL'!L52</f>
        <v>90</v>
      </c>
      <c r="M52" s="25">
        <f>'FLUXO CAIXA  EXC FINAL'!M52</f>
        <v>3930</v>
      </c>
      <c r="N52" s="25">
        <f>'FLUXO CAIXA  EXC FINAL'!N52</f>
        <v>0</v>
      </c>
      <c r="O52" s="29">
        <f>'FLUXO CAIXA  EXC FINAL'!O52</f>
        <v>0</v>
      </c>
      <c r="P52" s="29">
        <f>'FLUXO CAIXA  EXC FINAL'!P52</f>
        <v>0</v>
      </c>
      <c r="Q52" s="25">
        <f>'FLUXO CAIXA  EXC FINAL'!Q52</f>
        <v>2990</v>
      </c>
      <c r="R52" s="25">
        <f>'FLUXO CAIXA  EXC FINAL'!R52</f>
        <v>2120</v>
      </c>
      <c r="S52" s="25">
        <f>'FLUXO CAIXA  EXC FINAL'!S52</f>
        <v>120.4</v>
      </c>
      <c r="T52" s="25">
        <f>'FLUXO CAIXA  EXC FINAL'!T52</f>
        <v>120</v>
      </c>
      <c r="U52" s="25">
        <f>'FLUXO CAIXA  EXC FINAL'!U52</f>
        <v>0</v>
      </c>
      <c r="V52" s="29">
        <f>'FLUXO CAIXA  EXC FINAL'!V52</f>
        <v>0</v>
      </c>
      <c r="W52" s="29">
        <f>'FLUXO CAIXA  EXC FINAL'!W52</f>
        <v>0</v>
      </c>
      <c r="X52" s="25">
        <f>'FLUXO CAIXA  EXC FINAL'!X52</f>
        <v>1270</v>
      </c>
      <c r="Y52" s="25">
        <f>'FLUXO CAIXA  EXC FINAL'!Y52</f>
        <v>100</v>
      </c>
      <c r="Z52" s="25">
        <f>'FLUXO CAIXA  EXC FINAL'!Z52</f>
        <v>90</v>
      </c>
      <c r="AA52" s="25">
        <f>'FLUXO CAIXA  EXC FINAL'!AA52</f>
        <v>0</v>
      </c>
      <c r="AB52" s="25">
        <f>'FLUXO CAIXA  EXC FINAL'!AB52</f>
        <v>759</v>
      </c>
      <c r="AC52" s="29">
        <f>'FLUXO CAIXA  EXC FINAL'!AC52</f>
        <v>0</v>
      </c>
      <c r="AD52" s="29">
        <f>'FLUXO CAIXA  EXC FINAL'!AD52</f>
        <v>0</v>
      </c>
      <c r="AE52" s="25">
        <f>'FLUXO CAIXA  EXC FINAL'!AE52</f>
        <v>730</v>
      </c>
      <c r="AF52" s="25">
        <f>'FLUXO CAIXA  EXC FINAL'!AF52</f>
        <v>0</v>
      </c>
      <c r="AG52" s="25">
        <f>'FLUXO CAIXA  EXC FINAL'!AG52</f>
        <v>2230</v>
      </c>
      <c r="AH52" s="25">
        <f>'FLUXO CAIXA  EXC FINAL'!AH52</f>
        <v>39937.18</v>
      </c>
    </row>
    <row r="53" spans="2:46" x14ac:dyDescent="0.25">
      <c r="B53" s="26"/>
      <c r="C53" s="27"/>
      <c r="D53" s="27"/>
      <c r="E53" s="27"/>
      <c r="F53" s="46"/>
      <c r="G53" s="27"/>
      <c r="H53" s="46"/>
      <c r="I53" s="46"/>
      <c r="J53" s="27"/>
      <c r="K53" s="27"/>
      <c r="L53" s="27"/>
      <c r="M53" s="27"/>
      <c r="N53" s="27"/>
      <c r="O53" s="46"/>
      <c r="P53" s="46"/>
      <c r="Q53" s="27"/>
      <c r="R53" s="27"/>
      <c r="S53" s="27"/>
      <c r="T53" s="27"/>
      <c r="U53" s="27"/>
      <c r="V53" s="46"/>
      <c r="W53" s="46"/>
      <c r="X53" s="27"/>
      <c r="Y53" s="27"/>
      <c r="Z53" s="27"/>
      <c r="AA53" s="27"/>
      <c r="AB53" s="27"/>
      <c r="AC53" s="46"/>
      <c r="AD53" s="46"/>
      <c r="AE53" s="27"/>
      <c r="AF53" s="27"/>
      <c r="AG53" s="27"/>
      <c r="AH53" s="27"/>
    </row>
    <row r="54" spans="2:46" ht="26.25" x14ac:dyDescent="0.4">
      <c r="B54" s="28" t="s">
        <v>40</v>
      </c>
      <c r="C54" s="29">
        <f>'FLUXO CAIXA  EXC FINAL'!C54</f>
        <v>0</v>
      </c>
      <c r="D54" s="29">
        <f>'FLUXO CAIXA  EXC FINAL'!D54</f>
        <v>10000</v>
      </c>
      <c r="E54" s="29">
        <f>'FLUXO CAIXA  EXC FINAL'!E54</f>
        <v>9910</v>
      </c>
      <c r="F54" s="29">
        <f>'FLUXO CAIXA  EXC FINAL'!F54</f>
        <v>9910</v>
      </c>
      <c r="G54" s="29">
        <f>'FLUXO CAIXA  EXC FINAL'!G54</f>
        <v>10160</v>
      </c>
      <c r="H54" s="29">
        <f>'FLUXO CAIXA  EXC FINAL'!H54</f>
        <v>10160</v>
      </c>
      <c r="I54" s="29">
        <f>'FLUXO CAIXA  EXC FINAL'!I54</f>
        <v>10160</v>
      </c>
      <c r="J54" s="29">
        <f>'FLUXO CAIXA  EXC FINAL'!J54</f>
        <v>19750</v>
      </c>
      <c r="K54" s="29">
        <f>'FLUXO CAIXA  EXC FINAL'!K54</f>
        <v>5777.2200000000012</v>
      </c>
      <c r="L54" s="29">
        <f>'FLUXO CAIXA  EXC FINAL'!L54</f>
        <v>5687.2200000000012</v>
      </c>
      <c r="M54" s="29">
        <f>'FLUXO CAIXA  EXC FINAL'!M54</f>
        <v>2957.2200000000012</v>
      </c>
      <c r="N54" s="29">
        <f>'FLUXO CAIXA  EXC FINAL'!N54</f>
        <v>2957.2200000000012</v>
      </c>
      <c r="O54" s="29">
        <f>'FLUXO CAIXA  EXC FINAL'!O54</f>
        <v>2957.2200000000012</v>
      </c>
      <c r="P54" s="29">
        <f>'FLUXO CAIXA  EXC FINAL'!P54</f>
        <v>2957.2200000000012</v>
      </c>
      <c r="Q54" s="29">
        <f>'FLUXO CAIXA  EXC FINAL'!Q54</f>
        <v>39.220000000001164</v>
      </c>
      <c r="R54" s="29">
        <f>'FLUXO CAIXA  EXC FINAL'!R54</f>
        <v>3364.2200000000012</v>
      </c>
      <c r="S54" s="29">
        <f>'FLUXO CAIXA  EXC FINAL'!S54</f>
        <v>3243.8200000000011</v>
      </c>
      <c r="T54" s="29">
        <f>'FLUXO CAIXA  EXC FINAL'!T54</f>
        <v>15123.820000000002</v>
      </c>
      <c r="U54" s="29">
        <f>'FLUXO CAIXA  EXC FINAL'!U54</f>
        <v>15123.820000000002</v>
      </c>
      <c r="V54" s="29">
        <f>'FLUXO CAIXA  EXC FINAL'!V54</f>
        <v>15123.820000000002</v>
      </c>
      <c r="W54" s="29">
        <f>'FLUXO CAIXA  EXC FINAL'!W54</f>
        <v>15123.820000000002</v>
      </c>
      <c r="X54" s="29">
        <f>'FLUXO CAIXA  EXC FINAL'!X54</f>
        <v>18938.82</v>
      </c>
      <c r="Y54" s="29">
        <f>'FLUXO CAIXA  EXC FINAL'!Y54</f>
        <v>18838.82</v>
      </c>
      <c r="Z54" s="29">
        <f>'FLUXO CAIXA  EXC FINAL'!Z54</f>
        <v>18748.82</v>
      </c>
      <c r="AA54" s="29">
        <f>'FLUXO CAIXA  EXC FINAL'!AA54</f>
        <v>18748.82</v>
      </c>
      <c r="AB54" s="29">
        <f>'FLUXO CAIXA  EXC FINAL'!AB54</f>
        <v>17989.82</v>
      </c>
      <c r="AC54" s="29">
        <f>'FLUXO CAIXA  EXC FINAL'!AC54</f>
        <v>17989.82</v>
      </c>
      <c r="AD54" s="29">
        <f>'FLUXO CAIXA  EXC FINAL'!AD54</f>
        <v>17989.82</v>
      </c>
      <c r="AE54" s="29">
        <f>'FLUXO CAIXA  EXC FINAL'!AE54</f>
        <v>17259.82</v>
      </c>
      <c r="AF54" s="29">
        <f>'FLUXO CAIXA  EXC FINAL'!AF54</f>
        <v>17259.82</v>
      </c>
      <c r="AG54" s="29">
        <f>'FLUXO CAIXA  EXC FINAL'!AG54</f>
        <v>15029.82</v>
      </c>
      <c r="AH54" s="29">
        <f>'FLUXO CAIXA  EXC FINAL'!AH54</f>
        <v>0</v>
      </c>
    </row>
    <row r="55" spans="2:46" s="30" customFormat="1" ht="15.75" x14ac:dyDescent="0.25">
      <c r="D55" s="31"/>
      <c r="G55" s="32"/>
      <c r="H55" s="32"/>
      <c r="I55" s="32"/>
      <c r="O55" s="32"/>
      <c r="AJ55" s="73"/>
      <c r="AK55" s="54"/>
      <c r="AL55" s="54"/>
      <c r="AM55" s="54"/>
      <c r="AN55" s="54"/>
      <c r="AO55" s="58"/>
      <c r="AP55" s="58"/>
      <c r="AQ55" s="58"/>
      <c r="AR55" s="58"/>
      <c r="AS55" s="58"/>
      <c r="AT55" s="58"/>
    </row>
    <row r="56" spans="2:46" x14ac:dyDescent="0.25">
      <c r="E56" s="33" t="e">
        <f>SUM(#REF!)</f>
        <v>#REF!</v>
      </c>
    </row>
  </sheetData>
  <mergeCells count="1">
    <mergeCell ref="B2:N2"/>
  </mergeCells>
  <pageMargins left="0.25" right="0.25" top="0.75" bottom="0.75" header="0.3" footer="0.3"/>
  <pageSetup paperSize="9" scale="1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1:AK56"/>
  <sheetViews>
    <sheetView showGridLines="0" zoomScale="70" zoomScaleNormal="70" workbookViewId="0">
      <pane xSplit="2" ySplit="6" topLeftCell="AE17" activePane="bottomRight" state="frozen"/>
      <selection pane="topRight" activeCell="C1" sqref="C1"/>
      <selection pane="bottomLeft" activeCell="A6" sqref="A6"/>
      <selection pane="bottomRight" activeCell="AJ18" sqref="AJ18"/>
    </sheetView>
  </sheetViews>
  <sheetFormatPr defaultRowHeight="26.25" outlineLevelRow="1" x14ac:dyDescent="0.25"/>
  <cols>
    <col min="1" max="1" width="0" style="2" hidden="1" customWidth="1"/>
    <col min="2" max="2" width="62.5703125" style="2" bestFit="1" customWidth="1"/>
    <col min="3" max="7" width="20.7109375" style="2" customWidth="1"/>
    <col min="8" max="8" width="12.85546875" style="2" customWidth="1"/>
    <col min="9" max="9" width="10.7109375" style="2" customWidth="1"/>
    <col min="10" max="14" width="20.7109375" style="2" customWidth="1"/>
    <col min="15" max="15" width="10.7109375" style="1" customWidth="1"/>
    <col min="16" max="16" width="10.7109375" style="2" customWidth="1"/>
    <col min="17" max="21" width="20.7109375" style="2" customWidth="1"/>
    <col min="22" max="23" width="10.7109375" style="2" customWidth="1"/>
    <col min="24" max="28" width="20.7109375" style="2" customWidth="1"/>
    <col min="29" max="30" width="10.7109375" style="2" customWidth="1"/>
    <col min="31" max="33" width="20.7109375" style="2" customWidth="1"/>
    <col min="34" max="34" width="20.7109375" style="2" bestFit="1" customWidth="1"/>
    <col min="35" max="35" width="9.140625" style="2"/>
    <col min="36" max="36" width="9.140625" style="82"/>
    <col min="37" max="37" width="9.140625" style="52"/>
    <col min="38" max="16384" width="9.140625" style="2"/>
  </cols>
  <sheetData>
    <row r="1" spans="2:36" hidden="1" x14ac:dyDescent="0.25"/>
    <row r="2" spans="2:36" x14ac:dyDescent="0.25">
      <c r="B2" s="93" t="s">
        <v>44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2:36" ht="6.75" customHeight="1" x14ac:dyDescent="0.25"/>
    <row r="4" spans="2:36" x14ac:dyDescent="0.4">
      <c r="B4" s="3"/>
      <c r="C4" s="34">
        <v>44347</v>
      </c>
      <c r="D4" s="34">
        <v>44348</v>
      </c>
      <c r="E4" s="34">
        <v>44349</v>
      </c>
      <c r="F4" s="37">
        <v>44350</v>
      </c>
      <c r="G4" s="34">
        <v>44351</v>
      </c>
      <c r="H4" s="37">
        <v>44352</v>
      </c>
      <c r="I4" s="37">
        <v>44353</v>
      </c>
      <c r="J4" s="34">
        <v>44354</v>
      </c>
      <c r="K4" s="34">
        <v>44355</v>
      </c>
      <c r="L4" s="34">
        <v>44356</v>
      </c>
      <c r="M4" s="34">
        <v>44357</v>
      </c>
      <c r="N4" s="34">
        <v>44358</v>
      </c>
      <c r="O4" s="37">
        <v>44359</v>
      </c>
      <c r="P4" s="37">
        <v>44360</v>
      </c>
      <c r="Q4" s="34">
        <v>44361</v>
      </c>
      <c r="R4" s="34">
        <v>44362</v>
      </c>
      <c r="S4" s="34">
        <v>44363</v>
      </c>
      <c r="T4" s="34">
        <v>44364</v>
      </c>
      <c r="U4" s="34">
        <v>44365</v>
      </c>
      <c r="V4" s="37">
        <v>44366</v>
      </c>
      <c r="W4" s="37">
        <v>44367</v>
      </c>
      <c r="X4" s="34">
        <v>44368</v>
      </c>
      <c r="Y4" s="34">
        <v>44369</v>
      </c>
      <c r="Z4" s="34">
        <v>44370</v>
      </c>
      <c r="AA4" s="34">
        <v>44371</v>
      </c>
      <c r="AB4" s="34">
        <v>44372</v>
      </c>
      <c r="AC4" s="37">
        <v>44373</v>
      </c>
      <c r="AD4" s="37">
        <v>44374</v>
      </c>
      <c r="AE4" s="34">
        <v>44375</v>
      </c>
      <c r="AF4" s="34">
        <v>44376</v>
      </c>
      <c r="AG4" s="34">
        <v>44377</v>
      </c>
      <c r="AH4" s="34" t="s">
        <v>43</v>
      </c>
    </row>
    <row r="5" spans="2:36" x14ac:dyDescent="0.4">
      <c r="B5" s="35" t="s">
        <v>41</v>
      </c>
      <c r="C5" s="35">
        <f>'FLUXO CAIXA  EXC FINAL'!C5</f>
        <v>0</v>
      </c>
      <c r="D5" s="35">
        <f>'FLUXO CAIXA  EXC FINAL'!D5</f>
        <v>10000</v>
      </c>
      <c r="E5" s="35">
        <f>'FLUXO CAIXA  EXC FINAL'!E5</f>
        <v>10000</v>
      </c>
      <c r="F5" s="38">
        <f>'FLUXO CAIXA  EXC FINAL'!F5</f>
        <v>9910</v>
      </c>
      <c r="G5" s="35">
        <f>'FLUXO CAIXA  EXC FINAL'!G5</f>
        <v>9910</v>
      </c>
      <c r="H5" s="38">
        <f>'FLUXO CAIXA  EXC FINAL'!H5</f>
        <v>10160</v>
      </c>
      <c r="I5" s="38">
        <f>'FLUXO CAIXA  EXC FINAL'!I5</f>
        <v>10160</v>
      </c>
      <c r="J5" s="35">
        <f>'FLUXO CAIXA  EXC FINAL'!J5</f>
        <v>10160</v>
      </c>
      <c r="K5" s="35">
        <f>'FLUXO CAIXA  EXC FINAL'!K5</f>
        <v>19750</v>
      </c>
      <c r="L5" s="35">
        <f>'FLUXO CAIXA  EXC FINAL'!L5</f>
        <v>5777.2200000000012</v>
      </c>
      <c r="M5" s="35">
        <f>'FLUXO CAIXA  EXC FINAL'!M5</f>
        <v>5687.2200000000012</v>
      </c>
      <c r="N5" s="35">
        <f>'FLUXO CAIXA  EXC FINAL'!N5</f>
        <v>2957.2200000000012</v>
      </c>
      <c r="O5" s="38">
        <f>'FLUXO CAIXA  EXC FINAL'!O5</f>
        <v>2957.2200000000012</v>
      </c>
      <c r="P5" s="38">
        <f>'FLUXO CAIXA  EXC FINAL'!P5</f>
        <v>2957.2200000000012</v>
      </c>
      <c r="Q5" s="35">
        <f>'FLUXO CAIXA  EXC FINAL'!Q5</f>
        <v>2957.2200000000012</v>
      </c>
      <c r="R5" s="35">
        <f>'FLUXO CAIXA  EXC FINAL'!R5</f>
        <v>39.220000000001164</v>
      </c>
      <c r="S5" s="35">
        <f>'FLUXO CAIXA  EXC FINAL'!S5</f>
        <v>3364.2200000000012</v>
      </c>
      <c r="T5" s="35">
        <f>'FLUXO CAIXA  EXC FINAL'!T5</f>
        <v>3243.8200000000011</v>
      </c>
      <c r="U5" s="35">
        <f>'FLUXO CAIXA  EXC FINAL'!U5</f>
        <v>15123.820000000002</v>
      </c>
      <c r="V5" s="38">
        <f>'FLUXO CAIXA  EXC FINAL'!V5</f>
        <v>15123.820000000002</v>
      </c>
      <c r="W5" s="38">
        <f>'FLUXO CAIXA  EXC FINAL'!W5</f>
        <v>15123.820000000002</v>
      </c>
      <c r="X5" s="35">
        <f>'FLUXO CAIXA  EXC FINAL'!X5</f>
        <v>15123.820000000002</v>
      </c>
      <c r="Y5" s="35">
        <f>'FLUXO CAIXA  EXC FINAL'!Y5</f>
        <v>18938.82</v>
      </c>
      <c r="Z5" s="35">
        <f>'FLUXO CAIXA  EXC FINAL'!Z5</f>
        <v>18838.82</v>
      </c>
      <c r="AA5" s="35">
        <f>'FLUXO CAIXA  EXC FINAL'!AA5</f>
        <v>18748.82</v>
      </c>
      <c r="AB5" s="35">
        <f>'FLUXO CAIXA  EXC FINAL'!AB5</f>
        <v>18748.82</v>
      </c>
      <c r="AC5" s="38">
        <f>'FLUXO CAIXA  EXC FINAL'!AC5</f>
        <v>17989.82</v>
      </c>
      <c r="AD5" s="38">
        <f>'FLUXO CAIXA  EXC FINAL'!AD5</f>
        <v>17989.82</v>
      </c>
      <c r="AE5" s="35">
        <f>'FLUXO CAIXA  EXC FINAL'!AE5</f>
        <v>17989.82</v>
      </c>
      <c r="AF5" s="35">
        <f>'FLUXO CAIXA  EXC FINAL'!AF5</f>
        <v>17259.82</v>
      </c>
      <c r="AG5" s="35">
        <f>'FLUXO CAIXA  EXC FINAL'!AG5</f>
        <v>17259.82</v>
      </c>
      <c r="AH5" s="35">
        <f>'FLUXO CAIXA  EXC FINAL'!AH5</f>
        <v>15029.82</v>
      </c>
    </row>
    <row r="6" spans="2:36" x14ac:dyDescent="0.4">
      <c r="B6" s="4" t="s">
        <v>0</v>
      </c>
      <c r="C6" s="4">
        <f>'FLUXO CAIXA  EXC FINAL'!C6</f>
        <v>0</v>
      </c>
      <c r="D6" s="4">
        <f>'FLUXO CAIXA  EXC FINAL'!D6</f>
        <v>0</v>
      </c>
      <c r="E6" s="4">
        <f>'FLUXO CAIXA  EXC FINAL'!E6</f>
        <v>0</v>
      </c>
      <c r="F6" s="39">
        <f>'FLUXO CAIXA  EXC FINAL'!F6</f>
        <v>0</v>
      </c>
      <c r="G6" s="4">
        <f>'FLUXO CAIXA  EXC FINAL'!G6</f>
        <v>0</v>
      </c>
      <c r="H6" s="39">
        <f>'FLUXO CAIXA  EXC FINAL'!H6</f>
        <v>0</v>
      </c>
      <c r="I6" s="39">
        <f>'FLUXO CAIXA  EXC FINAL'!I6</f>
        <v>0</v>
      </c>
      <c r="J6" s="4">
        <f>'FLUXO CAIXA  EXC FINAL'!J6</f>
        <v>0</v>
      </c>
      <c r="K6" s="4">
        <f>'FLUXO CAIXA  EXC FINAL'!K6</f>
        <v>0</v>
      </c>
      <c r="L6" s="4">
        <f>'FLUXO CAIXA  EXC FINAL'!L6</f>
        <v>0</v>
      </c>
      <c r="M6" s="4">
        <f>'FLUXO CAIXA  EXC FINAL'!M6</f>
        <v>0</v>
      </c>
      <c r="N6" s="4">
        <f>'FLUXO CAIXA  EXC FINAL'!N6</f>
        <v>0</v>
      </c>
      <c r="O6" s="39">
        <f>'FLUXO CAIXA  EXC FINAL'!O6</f>
        <v>0</v>
      </c>
      <c r="P6" s="39">
        <f>'FLUXO CAIXA  EXC FINAL'!P6</f>
        <v>0</v>
      </c>
      <c r="Q6" s="4">
        <f>'FLUXO CAIXA  EXC FINAL'!Q6</f>
        <v>0</v>
      </c>
      <c r="R6" s="4">
        <f>'FLUXO CAIXA  EXC FINAL'!R6</f>
        <v>0</v>
      </c>
      <c r="S6" s="4">
        <f>'FLUXO CAIXA  EXC FINAL'!S6</f>
        <v>0</v>
      </c>
      <c r="T6" s="4">
        <f>'FLUXO CAIXA  EXC FINAL'!T6</f>
        <v>0</v>
      </c>
      <c r="U6" s="4">
        <f>'FLUXO CAIXA  EXC FINAL'!U6</f>
        <v>0</v>
      </c>
      <c r="V6" s="39">
        <f>'FLUXO CAIXA  EXC FINAL'!V6</f>
        <v>0</v>
      </c>
      <c r="W6" s="39">
        <f>'FLUXO CAIXA  EXC FINAL'!W6</f>
        <v>0</v>
      </c>
      <c r="X6" s="4">
        <f>'FLUXO CAIXA  EXC FINAL'!X6</f>
        <v>0</v>
      </c>
      <c r="Y6" s="4">
        <f>'FLUXO CAIXA  EXC FINAL'!Y6</f>
        <v>0</v>
      </c>
      <c r="Z6" s="4">
        <f>'FLUXO CAIXA  EXC FINAL'!Z6</f>
        <v>0</v>
      </c>
      <c r="AA6" s="4">
        <f>'FLUXO CAIXA  EXC FINAL'!AA6</f>
        <v>0</v>
      </c>
      <c r="AB6" s="4">
        <f>'FLUXO CAIXA  EXC FINAL'!AB6</f>
        <v>0</v>
      </c>
      <c r="AC6" s="39">
        <f>'FLUXO CAIXA  EXC FINAL'!AC6</f>
        <v>0</v>
      </c>
      <c r="AD6" s="39">
        <f>'FLUXO CAIXA  EXC FINAL'!AD6</f>
        <v>0</v>
      </c>
      <c r="AE6" s="4">
        <f>'FLUXO CAIXA  EXC FINAL'!AE6</f>
        <v>0</v>
      </c>
      <c r="AF6" s="4">
        <f>'FLUXO CAIXA  EXC FINAL'!AF6</f>
        <v>0</v>
      </c>
      <c r="AG6" s="4">
        <f>'FLUXO CAIXA  EXC FINAL'!AG6</f>
        <v>0</v>
      </c>
      <c r="AH6" s="4">
        <f>'FLUXO CAIXA  EXC FINAL'!AH6</f>
        <v>0</v>
      </c>
    </row>
    <row r="7" spans="2:36" x14ac:dyDescent="0.4">
      <c r="B7" s="5" t="s">
        <v>35</v>
      </c>
      <c r="C7" s="6">
        <f>'FLUXO CAIXA  EXC FINAL'!C7</f>
        <v>0</v>
      </c>
      <c r="D7" s="6">
        <f>'FLUXO CAIXA  EXC FINAL'!D7</f>
        <v>0</v>
      </c>
      <c r="E7" s="6">
        <f>'FLUXO CAIXA  EXC FINAL'!E7</f>
        <v>0</v>
      </c>
      <c r="F7" s="40">
        <f>'FLUXO CAIXA  EXC FINAL'!F7</f>
        <v>0</v>
      </c>
      <c r="G7" s="6">
        <f>'FLUXO CAIXA  EXC FINAL'!G7</f>
        <v>0</v>
      </c>
      <c r="H7" s="40">
        <f>'FLUXO CAIXA  EXC FINAL'!H7</f>
        <v>0</v>
      </c>
      <c r="I7" s="40">
        <f>'FLUXO CAIXA  EXC FINAL'!I7</f>
        <v>0</v>
      </c>
      <c r="J7" s="6">
        <f>'FLUXO CAIXA  EXC FINAL'!J7</f>
        <v>1440</v>
      </c>
      <c r="K7" s="6">
        <f>'FLUXO CAIXA  EXC FINAL'!K7</f>
        <v>0</v>
      </c>
      <c r="L7" s="6">
        <f>'FLUXO CAIXA  EXC FINAL'!L7</f>
        <v>0</v>
      </c>
      <c r="M7" s="6">
        <f>'FLUXO CAIXA  EXC FINAL'!M7</f>
        <v>1200</v>
      </c>
      <c r="N7" s="6">
        <f>'FLUXO CAIXA  EXC FINAL'!N7</f>
        <v>0</v>
      </c>
      <c r="O7" s="40">
        <f>'FLUXO CAIXA  EXC FINAL'!O7</f>
        <v>0</v>
      </c>
      <c r="P7" s="40">
        <f>'FLUXO CAIXA  EXC FINAL'!P7</f>
        <v>0</v>
      </c>
      <c r="Q7" s="6">
        <f>'FLUXO CAIXA  EXC FINAL'!Q7</f>
        <v>0</v>
      </c>
      <c r="R7" s="6">
        <f>'FLUXO CAIXA  EXC FINAL'!R7</f>
        <v>1070</v>
      </c>
      <c r="S7" s="6">
        <f>'FLUXO CAIXA  EXC FINAL'!S7</f>
        <v>0</v>
      </c>
      <c r="T7" s="6">
        <f>'FLUXO CAIXA  EXC FINAL'!T7</f>
        <v>0</v>
      </c>
      <c r="U7" s="6">
        <f>'FLUXO CAIXA  EXC FINAL'!U7</f>
        <v>0</v>
      </c>
      <c r="V7" s="40">
        <f>'FLUXO CAIXA  EXC FINAL'!V7</f>
        <v>0</v>
      </c>
      <c r="W7" s="40">
        <f>'FLUXO CAIXA  EXC FINAL'!W7</f>
        <v>0</v>
      </c>
      <c r="X7" s="6">
        <f>'FLUXO CAIXA  EXC FINAL'!X7</f>
        <v>0</v>
      </c>
      <c r="Y7" s="6">
        <f>'FLUXO CAIXA  EXC FINAL'!Y7</f>
        <v>0</v>
      </c>
      <c r="Z7" s="6">
        <f>'FLUXO CAIXA  EXC FINAL'!Z7</f>
        <v>0</v>
      </c>
      <c r="AA7" s="6">
        <f>'FLUXO CAIXA  EXC FINAL'!AA7</f>
        <v>0</v>
      </c>
      <c r="AB7" s="6">
        <f>'FLUXO CAIXA  EXC FINAL'!AB7</f>
        <v>0</v>
      </c>
      <c r="AC7" s="40">
        <f>'FLUXO CAIXA  EXC FINAL'!AC7</f>
        <v>0</v>
      </c>
      <c r="AD7" s="40">
        <f>'FLUXO CAIXA  EXC FINAL'!AD7</f>
        <v>0</v>
      </c>
      <c r="AE7" s="6">
        <f>'FLUXO CAIXA  EXC FINAL'!AE7</f>
        <v>0</v>
      </c>
      <c r="AF7" s="6">
        <f>'FLUXO CAIXA  EXC FINAL'!AF7</f>
        <v>0</v>
      </c>
      <c r="AG7" s="6">
        <f>'FLUXO CAIXA  EXC FINAL'!AG7</f>
        <v>0</v>
      </c>
      <c r="AH7" s="6">
        <f>'FLUXO CAIXA  EXC FINAL'!AH7</f>
        <v>3710</v>
      </c>
      <c r="AJ7" s="82">
        <f>AH7/$AH$14</f>
        <v>8.2504948073031339E-2</v>
      </c>
    </row>
    <row r="8" spans="2:36" x14ac:dyDescent="0.4">
      <c r="B8" s="5" t="s">
        <v>9</v>
      </c>
      <c r="C8" s="6">
        <f>'FLUXO CAIXA  EXC FINAL'!C8</f>
        <v>0</v>
      </c>
      <c r="D8" s="6">
        <f>'FLUXO CAIXA  EXC FINAL'!D8</f>
        <v>0</v>
      </c>
      <c r="E8" s="6">
        <f>'FLUXO CAIXA  EXC FINAL'!E8</f>
        <v>0</v>
      </c>
      <c r="F8" s="40">
        <f>'FLUXO CAIXA  EXC FINAL'!F8</f>
        <v>0</v>
      </c>
      <c r="G8" s="6">
        <f>'FLUXO CAIXA  EXC FINAL'!G8</f>
        <v>250</v>
      </c>
      <c r="H8" s="40">
        <f>'FLUXO CAIXA  EXC FINAL'!H8</f>
        <v>0</v>
      </c>
      <c r="I8" s="40">
        <f>'FLUXO CAIXA  EXC FINAL'!I8</f>
        <v>0</v>
      </c>
      <c r="J8" s="6">
        <f>'FLUXO CAIXA  EXC FINAL'!J8</f>
        <v>0</v>
      </c>
      <c r="K8" s="6">
        <f>'FLUXO CAIXA  EXC FINAL'!K8</f>
        <v>75</v>
      </c>
      <c r="L8" s="6">
        <f>'FLUXO CAIXA  EXC FINAL'!L8</f>
        <v>0</v>
      </c>
      <c r="M8" s="6">
        <f>'FLUXO CAIXA  EXC FINAL'!M8</f>
        <v>0</v>
      </c>
      <c r="N8" s="6">
        <f>'FLUXO CAIXA  EXC FINAL'!N8</f>
        <v>0</v>
      </c>
      <c r="O8" s="40">
        <f>'FLUXO CAIXA  EXC FINAL'!O8</f>
        <v>0</v>
      </c>
      <c r="P8" s="40">
        <f>'FLUXO CAIXA  EXC FINAL'!P8</f>
        <v>0</v>
      </c>
      <c r="Q8" s="6">
        <f>'FLUXO CAIXA  EXC FINAL'!Q8</f>
        <v>72</v>
      </c>
      <c r="R8" s="6">
        <f>'FLUXO CAIXA  EXC FINAL'!R8</f>
        <v>0</v>
      </c>
      <c r="S8" s="6">
        <f>'FLUXO CAIXA  EXC FINAL'!S8</f>
        <v>0</v>
      </c>
      <c r="T8" s="6">
        <f>'FLUXO CAIXA  EXC FINAL'!T8</f>
        <v>0</v>
      </c>
      <c r="U8" s="6">
        <f>'FLUXO CAIXA  EXC FINAL'!U8</f>
        <v>0</v>
      </c>
      <c r="V8" s="40">
        <f>'FLUXO CAIXA  EXC FINAL'!V8</f>
        <v>0</v>
      </c>
      <c r="W8" s="40">
        <f>'FLUXO CAIXA  EXC FINAL'!W8</f>
        <v>0</v>
      </c>
      <c r="X8" s="6">
        <f>'FLUXO CAIXA  EXC FINAL'!X8</f>
        <v>0</v>
      </c>
      <c r="Y8" s="6">
        <f>'FLUXO CAIXA  EXC FINAL'!Y8</f>
        <v>0</v>
      </c>
      <c r="Z8" s="6">
        <f>'FLUXO CAIXA  EXC FINAL'!Z8</f>
        <v>0</v>
      </c>
      <c r="AA8" s="6">
        <f>'FLUXO CAIXA  EXC FINAL'!AA8</f>
        <v>0</v>
      </c>
      <c r="AB8" s="6">
        <f>'FLUXO CAIXA  EXC FINAL'!AB8</f>
        <v>0</v>
      </c>
      <c r="AC8" s="40">
        <f>'FLUXO CAIXA  EXC FINAL'!AC8</f>
        <v>0</v>
      </c>
      <c r="AD8" s="40">
        <f>'FLUXO CAIXA  EXC FINAL'!AD8</f>
        <v>0</v>
      </c>
      <c r="AE8" s="6">
        <f>'FLUXO CAIXA  EXC FINAL'!AE8</f>
        <v>0</v>
      </c>
      <c r="AF8" s="6">
        <f>'FLUXO CAIXA  EXC FINAL'!AF8</f>
        <v>0</v>
      </c>
      <c r="AG8" s="6">
        <f>'FLUXO CAIXA  EXC FINAL'!AG8</f>
        <v>0</v>
      </c>
      <c r="AH8" s="6">
        <f>'FLUXO CAIXA  EXC FINAL'!AH8</f>
        <v>397</v>
      </c>
      <c r="AJ8" s="82">
        <f t="shared" ref="AJ8:AJ12" si="0">AH8/$AH$14</f>
        <v>8.8286965997286908E-3</v>
      </c>
    </row>
    <row r="9" spans="2:36" x14ac:dyDescent="0.4">
      <c r="B9" s="5" t="s">
        <v>8</v>
      </c>
      <c r="C9" s="6">
        <f>'FLUXO CAIXA  EXC FINAL'!C9</f>
        <v>0</v>
      </c>
      <c r="D9" s="6">
        <f>'FLUXO CAIXA  EXC FINAL'!D9</f>
        <v>0</v>
      </c>
      <c r="E9" s="6">
        <f>'FLUXO CAIXA  EXC FINAL'!E9</f>
        <v>0</v>
      </c>
      <c r="F9" s="40">
        <f>'FLUXO CAIXA  EXC FINAL'!F9</f>
        <v>0</v>
      </c>
      <c r="G9" s="6">
        <f>'FLUXO CAIXA  EXC FINAL'!G9</f>
        <v>0</v>
      </c>
      <c r="H9" s="40">
        <f>'FLUXO CAIXA  EXC FINAL'!H9</f>
        <v>0</v>
      </c>
      <c r="I9" s="40">
        <f>'FLUXO CAIXA  EXC FINAL'!I9</f>
        <v>0</v>
      </c>
      <c r="J9" s="6">
        <f>'FLUXO CAIXA  EXC FINAL'!J9</f>
        <v>8800</v>
      </c>
      <c r="K9" s="6">
        <f>'FLUXO CAIXA  EXC FINAL'!K9</f>
        <v>0</v>
      </c>
      <c r="L9" s="6">
        <f>'FLUXO CAIXA  EXC FINAL'!L9</f>
        <v>0</v>
      </c>
      <c r="M9" s="6">
        <f>'FLUXO CAIXA  EXC FINAL'!M9</f>
        <v>0</v>
      </c>
      <c r="N9" s="6">
        <f>'FLUXO CAIXA  EXC FINAL'!N9</f>
        <v>0</v>
      </c>
      <c r="O9" s="40">
        <f>'FLUXO CAIXA  EXC FINAL'!O9</f>
        <v>0</v>
      </c>
      <c r="P9" s="40">
        <f>'FLUXO CAIXA  EXC FINAL'!P9</f>
        <v>0</v>
      </c>
      <c r="Q9" s="6">
        <f>'FLUXO CAIXA  EXC FINAL'!Q9</f>
        <v>0</v>
      </c>
      <c r="R9" s="6">
        <f>'FLUXO CAIXA  EXC FINAL'!R9</f>
        <v>4375</v>
      </c>
      <c r="S9" s="6">
        <f>'FLUXO CAIXA  EXC FINAL'!S9</f>
        <v>0</v>
      </c>
      <c r="T9" s="6">
        <f>'FLUXO CAIXA  EXC FINAL'!T9</f>
        <v>0</v>
      </c>
      <c r="U9" s="6">
        <f>'FLUXO CAIXA  EXC FINAL'!U9</f>
        <v>0</v>
      </c>
      <c r="V9" s="40">
        <f>'FLUXO CAIXA  EXC FINAL'!V9</f>
        <v>0</v>
      </c>
      <c r="W9" s="40">
        <f>'FLUXO CAIXA  EXC FINAL'!W9</f>
        <v>0</v>
      </c>
      <c r="X9" s="6">
        <f>'FLUXO CAIXA  EXC FINAL'!X9</f>
        <v>0</v>
      </c>
      <c r="Y9" s="6">
        <f>'FLUXO CAIXA  EXC FINAL'!Y9</f>
        <v>0</v>
      </c>
      <c r="Z9" s="6">
        <f>'FLUXO CAIXA  EXC FINAL'!Z9</f>
        <v>0</v>
      </c>
      <c r="AA9" s="6">
        <f>'FLUXO CAIXA  EXC FINAL'!AA9</f>
        <v>0</v>
      </c>
      <c r="AB9" s="6">
        <f>'FLUXO CAIXA  EXC FINAL'!AB9</f>
        <v>0</v>
      </c>
      <c r="AC9" s="40">
        <f>'FLUXO CAIXA  EXC FINAL'!AC9</f>
        <v>0</v>
      </c>
      <c r="AD9" s="40">
        <f>'FLUXO CAIXA  EXC FINAL'!AD9</f>
        <v>0</v>
      </c>
      <c r="AE9" s="6">
        <f>'FLUXO CAIXA  EXC FINAL'!AE9</f>
        <v>0</v>
      </c>
      <c r="AF9" s="6">
        <f>'FLUXO CAIXA  EXC FINAL'!AF9</f>
        <v>0</v>
      </c>
      <c r="AG9" s="6">
        <f>'FLUXO CAIXA  EXC FINAL'!AG9</f>
        <v>0</v>
      </c>
      <c r="AH9" s="6">
        <f>'FLUXO CAIXA  EXC FINAL'!AH9</f>
        <v>13175</v>
      </c>
      <c r="AJ9" s="82">
        <f t="shared" si="0"/>
        <v>0.29299263904641182</v>
      </c>
    </row>
    <row r="10" spans="2:36" x14ac:dyDescent="0.4">
      <c r="B10" s="5" t="s">
        <v>10</v>
      </c>
      <c r="C10" s="7">
        <f>'FLUXO CAIXA  EXC FINAL'!C10</f>
        <v>0</v>
      </c>
      <c r="D10" s="7">
        <f>'FLUXO CAIXA  EXC FINAL'!D10</f>
        <v>0</v>
      </c>
      <c r="E10" s="7">
        <f>'FLUXO CAIXA  EXC FINAL'!E10</f>
        <v>0</v>
      </c>
      <c r="F10" s="41">
        <f>'FLUXO CAIXA  EXC FINAL'!F10</f>
        <v>0</v>
      </c>
      <c r="G10" s="7">
        <f>'FLUXO CAIXA  EXC FINAL'!G10</f>
        <v>0</v>
      </c>
      <c r="H10" s="41">
        <f>'FLUXO CAIXA  EXC FINAL'!H10</f>
        <v>0</v>
      </c>
      <c r="I10" s="41">
        <f>'FLUXO CAIXA  EXC FINAL'!I10</f>
        <v>0</v>
      </c>
      <c r="J10" s="7">
        <f>'FLUXO CAIXA  EXC FINAL'!J10</f>
        <v>0</v>
      </c>
      <c r="K10" s="7">
        <f>'FLUXO CAIXA  EXC FINAL'!K10</f>
        <v>0</v>
      </c>
      <c r="L10" s="7">
        <f>'FLUXO CAIXA  EXC FINAL'!L10</f>
        <v>0</v>
      </c>
      <c r="M10" s="7">
        <f>'FLUXO CAIXA  EXC FINAL'!M10</f>
        <v>0</v>
      </c>
      <c r="N10" s="7">
        <f>'FLUXO CAIXA  EXC FINAL'!N10</f>
        <v>0</v>
      </c>
      <c r="O10" s="41">
        <f>'FLUXO CAIXA  EXC FINAL'!O10</f>
        <v>0</v>
      </c>
      <c r="P10" s="41">
        <f>'FLUXO CAIXA  EXC FINAL'!P10</f>
        <v>0</v>
      </c>
      <c r="Q10" s="7">
        <f>'FLUXO CAIXA  EXC FINAL'!Q10</f>
        <v>0</v>
      </c>
      <c r="R10" s="7">
        <f>'FLUXO CAIXA  EXC FINAL'!R10</f>
        <v>0</v>
      </c>
      <c r="S10" s="7">
        <f>'FLUXO CAIXA  EXC FINAL'!S10</f>
        <v>0</v>
      </c>
      <c r="T10" s="7">
        <f>'FLUXO CAIXA  EXC FINAL'!T10</f>
        <v>12000</v>
      </c>
      <c r="U10" s="7">
        <f>'FLUXO CAIXA  EXC FINAL'!U10</f>
        <v>0</v>
      </c>
      <c r="V10" s="41">
        <f>'FLUXO CAIXA  EXC FINAL'!V10</f>
        <v>0</v>
      </c>
      <c r="W10" s="41">
        <f>'FLUXO CAIXA  EXC FINAL'!W10</f>
        <v>0</v>
      </c>
      <c r="X10" s="7">
        <f>'FLUXO CAIXA  EXC FINAL'!X10</f>
        <v>3625</v>
      </c>
      <c r="Y10" s="7">
        <f>'FLUXO CAIXA  EXC FINAL'!Y10</f>
        <v>0</v>
      </c>
      <c r="Z10" s="7">
        <f>'FLUXO CAIXA  EXC FINAL'!Z10</f>
        <v>0</v>
      </c>
      <c r="AA10" s="7">
        <f>'FLUXO CAIXA  EXC FINAL'!AA10</f>
        <v>0</v>
      </c>
      <c r="AB10" s="7">
        <f>'FLUXO CAIXA  EXC FINAL'!AB10</f>
        <v>0</v>
      </c>
      <c r="AC10" s="41">
        <f>'FLUXO CAIXA  EXC FINAL'!AC10</f>
        <v>0</v>
      </c>
      <c r="AD10" s="41">
        <f>'FLUXO CAIXA  EXC FINAL'!AD10</f>
        <v>0</v>
      </c>
      <c r="AE10" s="7">
        <f>'FLUXO CAIXA  EXC FINAL'!AE10</f>
        <v>0</v>
      </c>
      <c r="AF10" s="7">
        <f>'FLUXO CAIXA  EXC FINAL'!AF10</f>
        <v>0</v>
      </c>
      <c r="AG10" s="7">
        <f>'FLUXO CAIXA  EXC FINAL'!AG10</f>
        <v>0</v>
      </c>
      <c r="AH10" s="7">
        <f>'FLUXO CAIXA  EXC FINAL'!AH10</f>
        <v>15625</v>
      </c>
      <c r="AJ10" s="91">
        <f t="shared" si="0"/>
        <v>0.34747703871728158</v>
      </c>
    </row>
    <row r="11" spans="2:36" x14ac:dyDescent="0.4">
      <c r="B11" s="51" t="s">
        <v>11</v>
      </c>
      <c r="C11" s="7">
        <f>'FLUXO CAIXA  EXC FINAL'!C11</f>
        <v>0</v>
      </c>
      <c r="D11" s="7">
        <f>'FLUXO CAIXA  EXC FINAL'!D11</f>
        <v>0</v>
      </c>
      <c r="E11" s="7">
        <f>'FLUXO CAIXA  EXC FINAL'!E11</f>
        <v>0</v>
      </c>
      <c r="F11" s="41">
        <f>'FLUXO CAIXA  EXC FINAL'!F11</f>
        <v>0</v>
      </c>
      <c r="G11" s="7">
        <f>'FLUXO CAIXA  EXC FINAL'!G11</f>
        <v>0</v>
      </c>
      <c r="H11" s="41">
        <f>'FLUXO CAIXA  EXC FINAL'!H11</f>
        <v>0</v>
      </c>
      <c r="I11" s="41">
        <f>'FLUXO CAIXA  EXC FINAL'!I11</f>
        <v>0</v>
      </c>
      <c r="J11" s="7">
        <f>'FLUXO CAIXA  EXC FINAL'!J11</f>
        <v>0</v>
      </c>
      <c r="K11" s="7">
        <f>'FLUXO CAIXA  EXC FINAL'!K11</f>
        <v>0</v>
      </c>
      <c r="L11" s="7">
        <f>'FLUXO CAIXA  EXC FINAL'!L11</f>
        <v>0</v>
      </c>
      <c r="M11" s="7">
        <f>'FLUXO CAIXA  EXC FINAL'!M11</f>
        <v>0</v>
      </c>
      <c r="N11" s="7">
        <f>'FLUXO CAIXA  EXC FINAL'!N11</f>
        <v>0</v>
      </c>
      <c r="O11" s="41">
        <f>'FLUXO CAIXA  EXC FINAL'!O11</f>
        <v>0</v>
      </c>
      <c r="P11" s="41">
        <f>'FLUXO CAIXA  EXC FINAL'!P11</f>
        <v>0</v>
      </c>
      <c r="Q11" s="7">
        <f>'FLUXO CAIXA  EXC FINAL'!Q11</f>
        <v>0</v>
      </c>
      <c r="R11" s="7">
        <f>'FLUXO CAIXA  EXC FINAL'!R11</f>
        <v>0</v>
      </c>
      <c r="S11" s="7">
        <f>'FLUXO CAIXA  EXC FINAL'!S11</f>
        <v>0</v>
      </c>
      <c r="T11" s="7">
        <f>'FLUXO CAIXA  EXC FINAL'!T11</f>
        <v>0</v>
      </c>
      <c r="U11" s="7">
        <f>'FLUXO CAIXA  EXC FINAL'!U11</f>
        <v>0</v>
      </c>
      <c r="V11" s="41">
        <f>'FLUXO CAIXA  EXC FINAL'!V11</f>
        <v>0</v>
      </c>
      <c r="W11" s="41">
        <f>'FLUXO CAIXA  EXC FINAL'!W11</f>
        <v>0</v>
      </c>
      <c r="X11" s="7">
        <f>'FLUXO CAIXA  EXC FINAL'!X11</f>
        <v>1460</v>
      </c>
      <c r="Y11" s="7">
        <f>'FLUXO CAIXA  EXC FINAL'!Y11</f>
        <v>0</v>
      </c>
      <c r="Z11" s="7">
        <f>'FLUXO CAIXA  EXC FINAL'!Z11</f>
        <v>0</v>
      </c>
      <c r="AA11" s="7">
        <f>'FLUXO CAIXA  EXC FINAL'!AA11</f>
        <v>0</v>
      </c>
      <c r="AB11" s="7">
        <f>'FLUXO CAIXA  EXC FINAL'!AB11</f>
        <v>0</v>
      </c>
      <c r="AC11" s="41">
        <f>'FLUXO CAIXA  EXC FINAL'!AC11</f>
        <v>0</v>
      </c>
      <c r="AD11" s="41">
        <f>'FLUXO CAIXA  EXC FINAL'!AD11</f>
        <v>0</v>
      </c>
      <c r="AE11" s="7">
        <f>'FLUXO CAIXA  EXC FINAL'!AE11</f>
        <v>0</v>
      </c>
      <c r="AF11" s="7">
        <f>'FLUXO CAIXA  EXC FINAL'!AF11</f>
        <v>0</v>
      </c>
      <c r="AG11" s="7">
        <f>'FLUXO CAIXA  EXC FINAL'!AG11</f>
        <v>0</v>
      </c>
      <c r="AH11" s="7">
        <f>'FLUXO CAIXA  EXC FINAL'!AH11</f>
        <v>1460</v>
      </c>
      <c r="AJ11" s="82">
        <f t="shared" si="0"/>
        <v>3.2468254497742786E-2</v>
      </c>
    </row>
    <row r="12" spans="2:36" x14ac:dyDescent="0.4">
      <c r="B12" s="51" t="s">
        <v>49</v>
      </c>
      <c r="C12" s="7">
        <f>'FLUXO CAIXA  EXC FINAL'!C12</f>
        <v>0</v>
      </c>
      <c r="D12" s="7">
        <f>'FLUXO CAIXA  EXC FINAL'!D12</f>
        <v>0</v>
      </c>
      <c r="E12" s="7">
        <f>'FLUXO CAIXA  EXC FINAL'!E12</f>
        <v>0</v>
      </c>
      <c r="F12" s="41">
        <f>'FLUXO CAIXA  EXC FINAL'!F12</f>
        <v>0</v>
      </c>
      <c r="G12" s="7">
        <f>'FLUXO CAIXA  EXC FINAL'!G12</f>
        <v>0</v>
      </c>
      <c r="H12" s="41">
        <f>'FLUXO CAIXA  EXC FINAL'!H12</f>
        <v>0</v>
      </c>
      <c r="I12" s="41">
        <f>'FLUXO CAIXA  EXC FINAL'!I12</f>
        <v>0</v>
      </c>
      <c r="J12" s="7">
        <f>'FLUXO CAIXA  EXC FINAL'!J12</f>
        <v>0</v>
      </c>
      <c r="K12" s="7">
        <f>'FLUXO CAIXA  EXC FINAL'!K12</f>
        <v>0</v>
      </c>
      <c r="L12" s="7">
        <f>'FLUXO CAIXA  EXC FINAL'!L12</f>
        <v>0</v>
      </c>
      <c r="M12" s="7">
        <f>'FLUXO CAIXA  EXC FINAL'!M12</f>
        <v>0</v>
      </c>
      <c r="N12" s="7">
        <f>'FLUXO CAIXA  EXC FINAL'!N12</f>
        <v>0</v>
      </c>
      <c r="O12" s="41">
        <f>'FLUXO CAIXA  EXC FINAL'!O12</f>
        <v>0</v>
      </c>
      <c r="P12" s="41">
        <f>'FLUXO CAIXA  EXC FINAL'!P12</f>
        <v>0</v>
      </c>
      <c r="Q12" s="7">
        <f>'FLUXO CAIXA  EXC FINAL'!Q12</f>
        <v>0</v>
      </c>
      <c r="R12" s="7">
        <f>'FLUXO CAIXA  EXC FINAL'!R12</f>
        <v>0</v>
      </c>
      <c r="S12" s="7">
        <f>'FLUXO CAIXA  EXC FINAL'!S12</f>
        <v>0</v>
      </c>
      <c r="T12" s="7">
        <f>'FLUXO CAIXA  EXC FINAL'!T12</f>
        <v>0</v>
      </c>
      <c r="U12" s="7">
        <f>'FLUXO CAIXA  EXC FINAL'!U12</f>
        <v>0</v>
      </c>
      <c r="V12" s="41">
        <f>'FLUXO CAIXA  EXC FINAL'!V12</f>
        <v>0</v>
      </c>
      <c r="W12" s="41">
        <f>'FLUXO CAIXA  EXC FINAL'!W12</f>
        <v>0</v>
      </c>
      <c r="X12" s="7">
        <f>'FLUXO CAIXA  EXC FINAL'!X12</f>
        <v>0</v>
      </c>
      <c r="Y12" s="7">
        <f>'FLUXO CAIXA  EXC FINAL'!Y12</f>
        <v>0</v>
      </c>
      <c r="Z12" s="7">
        <f>'FLUXO CAIXA  EXC FINAL'!Z12</f>
        <v>0</v>
      </c>
      <c r="AA12" s="7">
        <f>'FLUXO CAIXA  EXC FINAL'!AA12</f>
        <v>0</v>
      </c>
      <c r="AB12" s="7">
        <f>'FLUXO CAIXA  EXC FINAL'!AB12</f>
        <v>0</v>
      </c>
      <c r="AC12" s="41">
        <f>'FLUXO CAIXA  EXC FINAL'!AC12</f>
        <v>0</v>
      </c>
      <c r="AD12" s="41">
        <f>'FLUXO CAIXA  EXC FINAL'!AD12</f>
        <v>0</v>
      </c>
      <c r="AE12" s="7">
        <f>'FLUXO CAIXA  EXC FINAL'!AE12</f>
        <v>0</v>
      </c>
      <c r="AF12" s="7">
        <f>'FLUXO CAIXA  EXC FINAL'!AF12</f>
        <v>0</v>
      </c>
      <c r="AG12" s="7">
        <f>'FLUXO CAIXA  EXC FINAL'!AG12</f>
        <v>0</v>
      </c>
      <c r="AH12" s="7">
        <f>'FLUXO CAIXA  EXC FINAL'!AH12</f>
        <v>0</v>
      </c>
      <c r="AJ12" s="82">
        <f t="shared" si="0"/>
        <v>0</v>
      </c>
    </row>
    <row r="13" spans="2:36" ht="27" thickBot="1" x14ac:dyDescent="0.45">
      <c r="B13" s="8" t="s">
        <v>50</v>
      </c>
      <c r="C13" s="9">
        <f>'FLUXO CAIXA  EXC FINAL'!C13</f>
        <v>0</v>
      </c>
      <c r="D13" s="9">
        <f>'FLUXO CAIXA  EXC FINAL'!D13</f>
        <v>0</v>
      </c>
      <c r="E13" s="9">
        <f>'FLUXO CAIXA  EXC FINAL'!E13</f>
        <v>0</v>
      </c>
      <c r="F13" s="42">
        <f>'FLUXO CAIXA  EXC FINAL'!F13</f>
        <v>0</v>
      </c>
      <c r="G13" s="9">
        <f>'FLUXO CAIXA  EXC FINAL'!G13</f>
        <v>0</v>
      </c>
      <c r="H13" s="42">
        <f>'FLUXO CAIXA  EXC FINAL'!H13</f>
        <v>0</v>
      </c>
      <c r="I13" s="42">
        <f>'FLUXO CAIXA  EXC FINAL'!I13</f>
        <v>0</v>
      </c>
      <c r="J13" s="9">
        <f>'FLUXO CAIXA  EXC FINAL'!J13</f>
        <v>0</v>
      </c>
      <c r="K13" s="9">
        <f>'FLUXO CAIXA  EXC FINAL'!K13</f>
        <v>10600</v>
      </c>
      <c r="L13" s="9">
        <f>'FLUXO CAIXA  EXC FINAL'!L13</f>
        <v>0</v>
      </c>
      <c r="M13" s="9">
        <f>'FLUXO CAIXA  EXC FINAL'!M13</f>
        <v>0</v>
      </c>
      <c r="N13" s="9">
        <f>'FLUXO CAIXA  EXC FINAL'!N13</f>
        <v>0</v>
      </c>
      <c r="O13" s="42">
        <f>'FLUXO CAIXA  EXC FINAL'!O13</f>
        <v>0</v>
      </c>
      <c r="P13" s="42">
        <f>'FLUXO CAIXA  EXC FINAL'!P13</f>
        <v>0</v>
      </c>
      <c r="Q13" s="9">
        <f>'FLUXO CAIXA  EXC FINAL'!Q13</f>
        <v>0</v>
      </c>
      <c r="R13" s="9">
        <f>'FLUXO CAIXA  EXC FINAL'!R13</f>
        <v>0</v>
      </c>
      <c r="S13" s="9">
        <f>'FLUXO CAIXA  EXC FINAL'!S13</f>
        <v>0</v>
      </c>
      <c r="T13" s="9">
        <f>'FLUXO CAIXA  EXC FINAL'!T13</f>
        <v>0</v>
      </c>
      <c r="U13" s="9">
        <f>'FLUXO CAIXA  EXC FINAL'!U13</f>
        <v>0</v>
      </c>
      <c r="V13" s="42">
        <f>'FLUXO CAIXA  EXC FINAL'!V13</f>
        <v>0</v>
      </c>
      <c r="W13" s="42">
        <f>'FLUXO CAIXA  EXC FINAL'!W13</f>
        <v>0</v>
      </c>
      <c r="X13" s="9">
        <f>'FLUXO CAIXA  EXC FINAL'!X13</f>
        <v>0</v>
      </c>
      <c r="Y13" s="9">
        <f>'FLUXO CAIXA  EXC FINAL'!Y13</f>
        <v>0</v>
      </c>
      <c r="Z13" s="9">
        <f>'FLUXO CAIXA  EXC FINAL'!Z13</f>
        <v>0</v>
      </c>
      <c r="AA13" s="9">
        <f>'FLUXO CAIXA  EXC FINAL'!AA13</f>
        <v>0</v>
      </c>
      <c r="AB13" s="9">
        <f>'FLUXO CAIXA  EXC FINAL'!AB13</f>
        <v>0</v>
      </c>
      <c r="AC13" s="42">
        <f>'FLUXO CAIXA  EXC FINAL'!AC13</f>
        <v>0</v>
      </c>
      <c r="AD13" s="42">
        <f>'FLUXO CAIXA  EXC FINAL'!AD13</f>
        <v>0</v>
      </c>
      <c r="AE13" s="9">
        <f>'FLUXO CAIXA  EXC FINAL'!AE13</f>
        <v>0</v>
      </c>
      <c r="AF13" s="9">
        <f>'FLUXO CAIXA  EXC FINAL'!AF13</f>
        <v>0</v>
      </c>
      <c r="AG13" s="9">
        <f>'FLUXO CAIXA  EXC FINAL'!AG13</f>
        <v>0</v>
      </c>
      <c r="AH13" s="7">
        <f>'FLUXO CAIXA  EXC FINAL'!AH13</f>
        <v>10600</v>
      </c>
      <c r="AJ13" s="91">
        <v>0.24</v>
      </c>
    </row>
    <row r="14" spans="2:36" ht="27" thickTop="1" x14ac:dyDescent="0.4">
      <c r="B14" s="10" t="s">
        <v>1</v>
      </c>
      <c r="C14" s="11">
        <f>'FLUXO CAIXA  EXC FINAL'!C14</f>
        <v>0</v>
      </c>
      <c r="D14" s="11">
        <f>'FLUXO CAIXA  EXC FINAL'!D14</f>
        <v>0</v>
      </c>
      <c r="E14" s="11">
        <f>'FLUXO CAIXA  EXC FINAL'!E14</f>
        <v>0</v>
      </c>
      <c r="F14" s="43">
        <f>'FLUXO CAIXA  EXC FINAL'!F14</f>
        <v>0</v>
      </c>
      <c r="G14" s="11">
        <f>'FLUXO CAIXA  EXC FINAL'!G14</f>
        <v>250</v>
      </c>
      <c r="H14" s="43">
        <f>'FLUXO CAIXA  EXC FINAL'!H14</f>
        <v>0</v>
      </c>
      <c r="I14" s="43">
        <f>'FLUXO CAIXA  EXC FINAL'!I14</f>
        <v>0</v>
      </c>
      <c r="J14" s="11">
        <f>'FLUXO CAIXA  EXC FINAL'!J14</f>
        <v>10240</v>
      </c>
      <c r="K14" s="11">
        <f>'FLUXO CAIXA  EXC FINAL'!K14</f>
        <v>10675</v>
      </c>
      <c r="L14" s="11">
        <f>'FLUXO CAIXA  EXC FINAL'!L14</f>
        <v>0</v>
      </c>
      <c r="M14" s="11">
        <f>'FLUXO CAIXA  EXC FINAL'!M14</f>
        <v>1200</v>
      </c>
      <c r="N14" s="11">
        <f>'FLUXO CAIXA  EXC FINAL'!N14</f>
        <v>0</v>
      </c>
      <c r="O14" s="43">
        <f>'FLUXO CAIXA  EXC FINAL'!O14</f>
        <v>0</v>
      </c>
      <c r="P14" s="43">
        <f>'FLUXO CAIXA  EXC FINAL'!P14</f>
        <v>0</v>
      </c>
      <c r="Q14" s="11">
        <f>'FLUXO CAIXA  EXC FINAL'!Q14</f>
        <v>72</v>
      </c>
      <c r="R14" s="11">
        <f>'FLUXO CAIXA  EXC FINAL'!R14</f>
        <v>5445</v>
      </c>
      <c r="S14" s="11">
        <f>'FLUXO CAIXA  EXC FINAL'!S14</f>
        <v>0</v>
      </c>
      <c r="T14" s="11">
        <f>'FLUXO CAIXA  EXC FINAL'!T14</f>
        <v>12000</v>
      </c>
      <c r="U14" s="11">
        <f>'FLUXO CAIXA  EXC FINAL'!U14</f>
        <v>0</v>
      </c>
      <c r="V14" s="43">
        <f>'FLUXO CAIXA  EXC FINAL'!V14</f>
        <v>0</v>
      </c>
      <c r="W14" s="43">
        <f>'FLUXO CAIXA  EXC FINAL'!W14</f>
        <v>0</v>
      </c>
      <c r="X14" s="11">
        <f>'FLUXO CAIXA  EXC FINAL'!X14</f>
        <v>5085</v>
      </c>
      <c r="Y14" s="11">
        <f>'FLUXO CAIXA  EXC FINAL'!Y14</f>
        <v>0</v>
      </c>
      <c r="Z14" s="36">
        <f>'FLUXO CAIXA  EXC FINAL'!Z14</f>
        <v>0</v>
      </c>
      <c r="AA14" s="36">
        <f>'FLUXO CAIXA  EXC FINAL'!AA14</f>
        <v>0</v>
      </c>
      <c r="AB14" s="36">
        <f>'FLUXO CAIXA  EXC FINAL'!AB14</f>
        <v>0</v>
      </c>
      <c r="AC14" s="49">
        <f>'FLUXO CAIXA  EXC FINAL'!AC14</f>
        <v>0</v>
      </c>
      <c r="AD14" s="49">
        <f>'FLUXO CAIXA  EXC FINAL'!AD14</f>
        <v>0</v>
      </c>
      <c r="AE14" s="36">
        <f>'FLUXO CAIXA  EXC FINAL'!AE14</f>
        <v>0</v>
      </c>
      <c r="AF14" s="36">
        <f>'FLUXO CAIXA  EXC FINAL'!AF14</f>
        <v>0</v>
      </c>
      <c r="AG14" s="36">
        <f>'FLUXO CAIXA  EXC FINAL'!AG14</f>
        <v>0</v>
      </c>
      <c r="AH14" s="36">
        <f>SUM(AH7:AH13)</f>
        <v>44967</v>
      </c>
    </row>
    <row r="15" spans="2:36" x14ac:dyDescent="0.4">
      <c r="B15" s="3"/>
      <c r="C15" s="12"/>
      <c r="D15" s="12"/>
      <c r="E15" s="12"/>
      <c r="F15" s="44"/>
      <c r="G15" s="12"/>
      <c r="H15" s="44"/>
      <c r="I15" s="44"/>
      <c r="J15" s="12"/>
      <c r="K15" s="12"/>
      <c r="L15" s="12"/>
      <c r="M15" s="12"/>
      <c r="N15" s="12"/>
      <c r="O15" s="47"/>
      <c r="P15" s="48"/>
      <c r="V15" s="48"/>
      <c r="W15" s="48"/>
      <c r="AC15" s="48"/>
      <c r="AD15" s="48"/>
    </row>
    <row r="16" spans="2:36" x14ac:dyDescent="0.4">
      <c r="B16" s="13" t="s">
        <v>2</v>
      </c>
      <c r="C16" s="14">
        <f>'FLUXO CAIXA  EXC FINAL'!C16</f>
        <v>0</v>
      </c>
      <c r="D16" s="14">
        <f>'FLUXO CAIXA  EXC FINAL'!D16</f>
        <v>0</v>
      </c>
      <c r="E16" s="14">
        <f>'FLUXO CAIXA  EXC FINAL'!E16</f>
        <v>0</v>
      </c>
      <c r="F16" s="45">
        <f>'FLUXO CAIXA  EXC FINAL'!F16</f>
        <v>0</v>
      </c>
      <c r="G16" s="14">
        <f>'FLUXO CAIXA  EXC FINAL'!G16</f>
        <v>0</v>
      </c>
      <c r="H16" s="45">
        <f>'FLUXO CAIXA  EXC FINAL'!H16</f>
        <v>0</v>
      </c>
      <c r="I16" s="45">
        <f>'FLUXO CAIXA  EXC FINAL'!I16</f>
        <v>0</v>
      </c>
      <c r="J16" s="14">
        <f>'FLUXO CAIXA  EXC FINAL'!J16</f>
        <v>0</v>
      </c>
      <c r="K16" s="14">
        <f>'FLUXO CAIXA  EXC FINAL'!K16</f>
        <v>0</v>
      </c>
      <c r="L16" s="14">
        <f>'FLUXO CAIXA  EXC FINAL'!L16</f>
        <v>0</v>
      </c>
      <c r="M16" s="14">
        <f>'FLUXO CAIXA  EXC FINAL'!M16</f>
        <v>0</v>
      </c>
      <c r="N16" s="14">
        <f>'FLUXO CAIXA  EXC FINAL'!N16</f>
        <v>0</v>
      </c>
      <c r="O16" s="45">
        <f>'FLUXO CAIXA  EXC FINAL'!O16</f>
        <v>0</v>
      </c>
      <c r="P16" s="45">
        <f>'FLUXO CAIXA  EXC FINAL'!P16</f>
        <v>0</v>
      </c>
      <c r="Q16" s="14">
        <f>'FLUXO CAIXA  EXC FINAL'!Q16</f>
        <v>0</v>
      </c>
      <c r="R16" s="14">
        <f>'FLUXO CAIXA  EXC FINAL'!R16</f>
        <v>0</v>
      </c>
      <c r="S16" s="14">
        <f>'FLUXO CAIXA  EXC FINAL'!S16</f>
        <v>0</v>
      </c>
      <c r="T16" s="14">
        <f>'FLUXO CAIXA  EXC FINAL'!T16</f>
        <v>0</v>
      </c>
      <c r="U16" s="14">
        <f>'FLUXO CAIXA  EXC FINAL'!U16</f>
        <v>0</v>
      </c>
      <c r="V16" s="45">
        <f>'FLUXO CAIXA  EXC FINAL'!V16</f>
        <v>0</v>
      </c>
      <c r="W16" s="45">
        <f>'FLUXO CAIXA  EXC FINAL'!W16</f>
        <v>0</v>
      </c>
      <c r="X16" s="14">
        <f>'FLUXO CAIXA  EXC FINAL'!X16</f>
        <v>0</v>
      </c>
      <c r="Y16" s="14">
        <f>'FLUXO CAIXA  EXC FINAL'!Y16</f>
        <v>0</v>
      </c>
      <c r="Z16" s="14">
        <f>'FLUXO CAIXA  EXC FINAL'!Z16</f>
        <v>0</v>
      </c>
      <c r="AA16" s="14">
        <f>'FLUXO CAIXA  EXC FINAL'!AA16</f>
        <v>0</v>
      </c>
      <c r="AB16" s="14">
        <f>'FLUXO CAIXA  EXC FINAL'!AB16</f>
        <v>0</v>
      </c>
      <c r="AC16" s="45">
        <f>'FLUXO CAIXA  EXC FINAL'!AC16</f>
        <v>0</v>
      </c>
      <c r="AD16" s="45">
        <f>'FLUXO CAIXA  EXC FINAL'!AD16</f>
        <v>0</v>
      </c>
      <c r="AE16" s="14">
        <f>'FLUXO CAIXA  EXC FINAL'!AE16</f>
        <v>0</v>
      </c>
      <c r="AF16" s="14">
        <f>'FLUXO CAIXA  EXC FINAL'!AF16</f>
        <v>0</v>
      </c>
      <c r="AG16" s="14">
        <f>'FLUXO CAIXA  EXC FINAL'!AG16</f>
        <v>0</v>
      </c>
      <c r="AH16" s="14">
        <f>'FLUXO CAIXA  EXC FINAL'!AH16</f>
        <v>0</v>
      </c>
    </row>
    <row r="17" spans="2:36" x14ac:dyDescent="0.4">
      <c r="B17" s="15" t="s">
        <v>12</v>
      </c>
      <c r="C17" s="12"/>
      <c r="D17" s="12"/>
      <c r="E17" s="12"/>
      <c r="F17" s="44"/>
      <c r="G17" s="12"/>
      <c r="H17" s="44"/>
      <c r="I17" s="44"/>
      <c r="J17" s="12"/>
      <c r="K17" s="12"/>
      <c r="L17" s="12"/>
      <c r="M17" s="12"/>
      <c r="N17" s="12"/>
      <c r="O17" s="44"/>
      <c r="P17" s="44"/>
      <c r="Q17" s="12"/>
      <c r="R17" s="12"/>
      <c r="S17" s="12"/>
      <c r="T17" s="12"/>
      <c r="U17" s="12"/>
      <c r="V17" s="44"/>
      <c r="W17" s="44"/>
      <c r="X17" s="12"/>
      <c r="Y17" s="12"/>
      <c r="Z17" s="12"/>
      <c r="AA17" s="12"/>
      <c r="AB17" s="12"/>
      <c r="AC17" s="44"/>
      <c r="AD17" s="44"/>
      <c r="AE17" s="12"/>
      <c r="AF17" s="12"/>
      <c r="AG17" s="12"/>
      <c r="AH17" s="12"/>
    </row>
    <row r="18" spans="2:36" x14ac:dyDescent="0.4">
      <c r="B18" s="16" t="s">
        <v>18</v>
      </c>
      <c r="C18" s="17">
        <f>'FLUXO CAIXA  EXC FINAL'!C18</f>
        <v>0</v>
      </c>
      <c r="D18" s="17">
        <f>'FLUXO CAIXA  EXC FINAL'!D18</f>
        <v>0</v>
      </c>
      <c r="E18" s="17">
        <f>'FLUXO CAIXA  EXC FINAL'!E18</f>
        <v>0</v>
      </c>
      <c r="F18" s="44">
        <f>'FLUXO CAIXA  EXC FINAL'!F18</f>
        <v>0</v>
      </c>
      <c r="G18" s="17">
        <f>'FLUXO CAIXA  EXC FINAL'!G18</f>
        <v>0</v>
      </c>
      <c r="H18" s="44">
        <f>'FLUXO CAIXA  EXC FINAL'!H18</f>
        <v>0</v>
      </c>
      <c r="I18" s="44">
        <f>'FLUXO CAIXA  EXC FINAL'!I18</f>
        <v>0</v>
      </c>
      <c r="J18" s="17">
        <f>'FLUXO CAIXA  EXC FINAL'!J18</f>
        <v>0</v>
      </c>
      <c r="K18" s="17">
        <f>'FLUXO CAIXA  EXC FINAL'!K18</f>
        <v>24395.5</v>
      </c>
      <c r="L18" s="17">
        <f>'FLUXO CAIXA  EXC FINAL'!L18</f>
        <v>0</v>
      </c>
      <c r="M18" s="17">
        <f>'FLUXO CAIXA  EXC FINAL'!M18</f>
        <v>0</v>
      </c>
      <c r="N18" s="17">
        <f>'FLUXO CAIXA  EXC FINAL'!N18</f>
        <v>0</v>
      </c>
      <c r="O18" s="44">
        <f>'FLUXO CAIXA  EXC FINAL'!O18</f>
        <v>0</v>
      </c>
      <c r="P18" s="44">
        <f>'FLUXO CAIXA  EXC FINAL'!P18</f>
        <v>0</v>
      </c>
      <c r="Q18" s="17">
        <f>'FLUXO CAIXA  EXC FINAL'!Q18</f>
        <v>0</v>
      </c>
      <c r="R18" s="17">
        <f>'FLUXO CAIXA  EXC FINAL'!R18</f>
        <v>0</v>
      </c>
      <c r="S18" s="17">
        <f>'FLUXO CAIXA  EXC FINAL'!S18</f>
        <v>0</v>
      </c>
      <c r="T18" s="17">
        <f>'FLUXO CAIXA  EXC FINAL'!T18</f>
        <v>0</v>
      </c>
      <c r="U18" s="17">
        <f>'FLUXO CAIXA  EXC FINAL'!U18</f>
        <v>0</v>
      </c>
      <c r="V18" s="44">
        <f>'FLUXO CAIXA  EXC FINAL'!V18</f>
        <v>0</v>
      </c>
      <c r="W18" s="44">
        <f>'FLUXO CAIXA  EXC FINAL'!W18</f>
        <v>0</v>
      </c>
      <c r="X18" s="17">
        <f>'FLUXO CAIXA  EXC FINAL'!X18</f>
        <v>0</v>
      </c>
      <c r="Y18" s="17">
        <f>'FLUXO CAIXA  EXC FINAL'!Y18</f>
        <v>0</v>
      </c>
      <c r="Z18" s="17">
        <f>'FLUXO CAIXA  EXC FINAL'!Z18</f>
        <v>0</v>
      </c>
      <c r="AA18" s="17">
        <f>'FLUXO CAIXA  EXC FINAL'!AA18</f>
        <v>0</v>
      </c>
      <c r="AB18" s="17">
        <f>'FLUXO CAIXA  EXC FINAL'!AB18</f>
        <v>600</v>
      </c>
      <c r="AC18" s="44">
        <f>'FLUXO CAIXA  EXC FINAL'!AC18</f>
        <v>0</v>
      </c>
      <c r="AD18" s="44">
        <f>'FLUXO CAIXA  EXC FINAL'!AD18</f>
        <v>0</v>
      </c>
      <c r="AE18" s="17">
        <f>'FLUXO CAIXA  EXC FINAL'!AE18</f>
        <v>0</v>
      </c>
      <c r="AF18" s="17">
        <f>'FLUXO CAIXA  EXC FINAL'!AF18</f>
        <v>0</v>
      </c>
      <c r="AG18" s="17">
        <f>'FLUXO CAIXA  EXC FINAL'!AG18</f>
        <v>2020</v>
      </c>
      <c r="AH18" s="17">
        <f>'FLUXO CAIXA  EXC FINAL'!AH18</f>
        <v>27015.5</v>
      </c>
      <c r="AJ18" s="89">
        <f>AH18/$AH$52</f>
        <v>0.67644986451221645</v>
      </c>
    </row>
    <row r="19" spans="2:36" x14ac:dyDescent="0.4">
      <c r="B19" s="18" t="s">
        <v>5</v>
      </c>
      <c r="C19" s="6">
        <f>'FLUXO CAIXA  EXC FINAL'!C19</f>
        <v>0</v>
      </c>
      <c r="D19" s="6">
        <f>'FLUXO CAIXA  EXC FINAL'!D19</f>
        <v>0</v>
      </c>
      <c r="E19" s="6">
        <f>'FLUXO CAIXA  EXC FINAL'!E19</f>
        <v>0</v>
      </c>
      <c r="F19" s="40">
        <f>'FLUXO CAIXA  EXC FINAL'!F19</f>
        <v>0</v>
      </c>
      <c r="G19" s="6">
        <f>'FLUXO CAIXA  EXC FINAL'!G19</f>
        <v>0</v>
      </c>
      <c r="H19" s="40">
        <f>'FLUXO CAIXA  EXC FINAL'!H19</f>
        <v>0</v>
      </c>
      <c r="I19" s="40">
        <f>'FLUXO CAIXA  EXC FINAL'!I19</f>
        <v>0</v>
      </c>
      <c r="J19" s="6">
        <f>'FLUXO CAIXA  EXC FINAL'!J19</f>
        <v>0</v>
      </c>
      <c r="K19" s="6">
        <f>'FLUXO CAIXA  EXC FINAL'!K19</f>
        <v>17183.5</v>
      </c>
      <c r="L19" s="6">
        <f>'FLUXO CAIXA  EXC FINAL'!L19</f>
        <v>0</v>
      </c>
      <c r="M19" s="6">
        <f>'FLUXO CAIXA  EXC FINAL'!M19</f>
        <v>0</v>
      </c>
      <c r="N19" s="6">
        <f>'FLUXO CAIXA  EXC FINAL'!N19</f>
        <v>0</v>
      </c>
      <c r="O19" s="40">
        <f>'FLUXO CAIXA  EXC FINAL'!O19</f>
        <v>0</v>
      </c>
      <c r="P19" s="40">
        <f>'FLUXO CAIXA  EXC FINAL'!P19</f>
        <v>0</v>
      </c>
      <c r="Q19" s="6">
        <f>'FLUXO CAIXA  EXC FINAL'!Q19</f>
        <v>0</v>
      </c>
      <c r="R19" s="6">
        <f>'FLUXO CAIXA  EXC FINAL'!R19</f>
        <v>0</v>
      </c>
      <c r="S19" s="6">
        <f>'FLUXO CAIXA  EXC FINAL'!S19</f>
        <v>0</v>
      </c>
      <c r="T19" s="6">
        <f>'FLUXO CAIXA  EXC FINAL'!T19</f>
        <v>0</v>
      </c>
      <c r="U19" s="6">
        <f>'FLUXO CAIXA  EXC FINAL'!U19</f>
        <v>0</v>
      </c>
      <c r="V19" s="40">
        <f>'FLUXO CAIXA  EXC FINAL'!V19</f>
        <v>0</v>
      </c>
      <c r="W19" s="40">
        <f>'FLUXO CAIXA  EXC FINAL'!W19</f>
        <v>0</v>
      </c>
      <c r="X19" s="6">
        <f>'FLUXO CAIXA  EXC FINAL'!X19</f>
        <v>0</v>
      </c>
      <c r="Y19" s="6">
        <f>'FLUXO CAIXA  EXC FINAL'!Y19</f>
        <v>0</v>
      </c>
      <c r="Z19" s="6">
        <f>'FLUXO CAIXA  EXC FINAL'!Z19</f>
        <v>0</v>
      </c>
      <c r="AA19" s="6">
        <f>'FLUXO CAIXA  EXC FINAL'!AA19</f>
        <v>0</v>
      </c>
      <c r="AB19" s="6">
        <f>'FLUXO CAIXA  EXC FINAL'!AB19</f>
        <v>0</v>
      </c>
      <c r="AC19" s="40">
        <f>'FLUXO CAIXA  EXC FINAL'!AC19</f>
        <v>0</v>
      </c>
      <c r="AD19" s="40">
        <f>'FLUXO CAIXA  EXC FINAL'!AD19</f>
        <v>0</v>
      </c>
      <c r="AE19" s="6">
        <f>'FLUXO CAIXA  EXC FINAL'!AE19</f>
        <v>0</v>
      </c>
      <c r="AF19" s="6">
        <f>'FLUXO CAIXA  EXC FINAL'!AF19</f>
        <v>0</v>
      </c>
      <c r="AG19" s="6">
        <f>'FLUXO CAIXA  EXC FINAL'!AG19</f>
        <v>0</v>
      </c>
      <c r="AH19" s="6">
        <f>'FLUXO CAIXA  EXC FINAL'!AH19</f>
        <v>17183.5</v>
      </c>
      <c r="AJ19" s="92">
        <f t="shared" ref="AJ19:AJ51" si="1">AH19/$AH$52</f>
        <v>0.43026322840020254</v>
      </c>
    </row>
    <row r="20" spans="2:36" x14ac:dyDescent="0.4">
      <c r="B20" s="18" t="s">
        <v>24</v>
      </c>
      <c r="C20" s="6">
        <f>'FLUXO CAIXA  EXC FINAL'!C20</f>
        <v>0</v>
      </c>
      <c r="D20" s="6">
        <f>'FLUXO CAIXA  EXC FINAL'!D20</f>
        <v>0</v>
      </c>
      <c r="E20" s="6">
        <f>'FLUXO CAIXA  EXC FINAL'!E20</f>
        <v>0</v>
      </c>
      <c r="F20" s="40">
        <f>'FLUXO CAIXA  EXC FINAL'!F20</f>
        <v>0</v>
      </c>
      <c r="G20" s="6">
        <f>'FLUXO CAIXA  EXC FINAL'!G20</f>
        <v>0</v>
      </c>
      <c r="H20" s="40">
        <f>'FLUXO CAIXA  EXC FINAL'!H20</f>
        <v>0</v>
      </c>
      <c r="I20" s="40">
        <f>'FLUXO CAIXA  EXC FINAL'!I20</f>
        <v>0</v>
      </c>
      <c r="J20" s="6">
        <f>'FLUXO CAIXA  EXC FINAL'!J20</f>
        <v>0</v>
      </c>
      <c r="K20" s="6">
        <f>'FLUXO CAIXA  EXC FINAL'!K20</f>
        <v>0</v>
      </c>
      <c r="L20" s="6">
        <f>'FLUXO CAIXA  EXC FINAL'!L20</f>
        <v>0</v>
      </c>
      <c r="M20" s="6">
        <f>'FLUXO CAIXA  EXC FINAL'!M20</f>
        <v>0</v>
      </c>
      <c r="N20" s="6">
        <f>'FLUXO CAIXA  EXC FINAL'!N20</f>
        <v>0</v>
      </c>
      <c r="O20" s="40">
        <f>'FLUXO CAIXA  EXC FINAL'!O20</f>
        <v>0</v>
      </c>
      <c r="P20" s="40">
        <f>'FLUXO CAIXA  EXC FINAL'!P20</f>
        <v>0</v>
      </c>
      <c r="Q20" s="6">
        <f>'FLUXO CAIXA  EXC FINAL'!Q20</f>
        <v>0</v>
      </c>
      <c r="R20" s="6">
        <f>'FLUXO CAIXA  EXC FINAL'!R20</f>
        <v>0</v>
      </c>
      <c r="S20" s="6">
        <f>'FLUXO CAIXA  EXC FINAL'!S20</f>
        <v>0</v>
      </c>
      <c r="T20" s="6">
        <f>'FLUXO CAIXA  EXC FINAL'!T20</f>
        <v>0</v>
      </c>
      <c r="U20" s="6">
        <f>'FLUXO CAIXA  EXC FINAL'!U20</f>
        <v>0</v>
      </c>
      <c r="V20" s="40">
        <f>'FLUXO CAIXA  EXC FINAL'!V20</f>
        <v>0</v>
      </c>
      <c r="W20" s="40">
        <f>'FLUXO CAIXA  EXC FINAL'!W20</f>
        <v>0</v>
      </c>
      <c r="X20" s="6">
        <f>'FLUXO CAIXA  EXC FINAL'!X20</f>
        <v>0</v>
      </c>
      <c r="Y20" s="6">
        <f>'FLUXO CAIXA  EXC FINAL'!Y20</f>
        <v>0</v>
      </c>
      <c r="Z20" s="6">
        <f>'FLUXO CAIXA  EXC FINAL'!Z20</f>
        <v>0</v>
      </c>
      <c r="AA20" s="6">
        <f>'FLUXO CAIXA  EXC FINAL'!AA20</f>
        <v>0</v>
      </c>
      <c r="AB20" s="6">
        <f>'FLUXO CAIXA  EXC FINAL'!AB20</f>
        <v>0</v>
      </c>
      <c r="AC20" s="40">
        <f>'FLUXO CAIXA  EXC FINAL'!AC20</f>
        <v>0</v>
      </c>
      <c r="AD20" s="40">
        <f>'FLUXO CAIXA  EXC FINAL'!AD20</f>
        <v>0</v>
      </c>
      <c r="AE20" s="6">
        <f>'FLUXO CAIXA  EXC FINAL'!AE20</f>
        <v>0</v>
      </c>
      <c r="AF20" s="6">
        <f>'FLUXO CAIXA  EXC FINAL'!AF20</f>
        <v>0</v>
      </c>
      <c r="AG20" s="6">
        <f>'FLUXO CAIXA  EXC FINAL'!AG20</f>
        <v>1700</v>
      </c>
      <c r="AH20" s="6">
        <f>'FLUXO CAIXA  EXC FINAL'!AH20</f>
        <v>1700</v>
      </c>
      <c r="AJ20" s="82">
        <f t="shared" si="1"/>
        <v>4.2566851239872222E-2</v>
      </c>
    </row>
    <row r="21" spans="2:36" x14ac:dyDescent="0.4">
      <c r="B21" s="18" t="s">
        <v>25</v>
      </c>
      <c r="C21" s="6">
        <f>'FLUXO CAIXA  EXC FINAL'!C21</f>
        <v>0</v>
      </c>
      <c r="D21" s="6">
        <f>'FLUXO CAIXA  EXC FINAL'!D21</f>
        <v>0</v>
      </c>
      <c r="E21" s="6">
        <f>'FLUXO CAIXA  EXC FINAL'!E21</f>
        <v>0</v>
      </c>
      <c r="F21" s="40">
        <f>'FLUXO CAIXA  EXC FINAL'!F21</f>
        <v>0</v>
      </c>
      <c r="G21" s="6">
        <f>'FLUXO CAIXA  EXC FINAL'!G21</f>
        <v>0</v>
      </c>
      <c r="H21" s="40">
        <f>'FLUXO CAIXA  EXC FINAL'!H21</f>
        <v>0</v>
      </c>
      <c r="I21" s="40">
        <f>'FLUXO CAIXA  EXC FINAL'!I21</f>
        <v>0</v>
      </c>
      <c r="J21" s="6">
        <f>'FLUXO CAIXA  EXC FINAL'!J21</f>
        <v>0</v>
      </c>
      <c r="K21" s="6">
        <f>'FLUXO CAIXA  EXC FINAL'!K21</f>
        <v>0</v>
      </c>
      <c r="L21" s="6">
        <f>'FLUXO CAIXA  EXC FINAL'!L21</f>
        <v>0</v>
      </c>
      <c r="M21" s="6">
        <f>'FLUXO CAIXA  EXC FINAL'!M21</f>
        <v>0</v>
      </c>
      <c r="N21" s="6">
        <f>'FLUXO CAIXA  EXC FINAL'!N21</f>
        <v>0</v>
      </c>
      <c r="O21" s="40">
        <f>'FLUXO CAIXA  EXC FINAL'!O21</f>
        <v>0</v>
      </c>
      <c r="P21" s="40">
        <f>'FLUXO CAIXA  EXC FINAL'!P21</f>
        <v>0</v>
      </c>
      <c r="Q21" s="6">
        <f>'FLUXO CAIXA  EXC FINAL'!Q21</f>
        <v>0</v>
      </c>
      <c r="R21" s="6">
        <f>'FLUXO CAIXA  EXC FINAL'!R21</f>
        <v>0</v>
      </c>
      <c r="S21" s="6">
        <f>'FLUXO CAIXA  EXC FINAL'!S21</f>
        <v>0</v>
      </c>
      <c r="T21" s="6">
        <f>'FLUXO CAIXA  EXC FINAL'!T21</f>
        <v>0</v>
      </c>
      <c r="U21" s="6">
        <f>'FLUXO CAIXA  EXC FINAL'!U21</f>
        <v>0</v>
      </c>
      <c r="V21" s="40">
        <f>'FLUXO CAIXA  EXC FINAL'!V21</f>
        <v>0</v>
      </c>
      <c r="W21" s="40">
        <f>'FLUXO CAIXA  EXC FINAL'!W21</f>
        <v>0</v>
      </c>
      <c r="X21" s="6">
        <f>'FLUXO CAIXA  EXC FINAL'!X21</f>
        <v>0</v>
      </c>
      <c r="Y21" s="6">
        <f>'FLUXO CAIXA  EXC FINAL'!Y21</f>
        <v>0</v>
      </c>
      <c r="Z21" s="6">
        <f>'FLUXO CAIXA  EXC FINAL'!Z21</f>
        <v>0</v>
      </c>
      <c r="AA21" s="6">
        <f>'FLUXO CAIXA  EXC FINAL'!AA21</f>
        <v>0</v>
      </c>
      <c r="AB21" s="6">
        <f>'FLUXO CAIXA  EXC FINAL'!AB21</f>
        <v>0</v>
      </c>
      <c r="AC21" s="40">
        <f>'FLUXO CAIXA  EXC FINAL'!AC21</f>
        <v>0</v>
      </c>
      <c r="AD21" s="40">
        <f>'FLUXO CAIXA  EXC FINAL'!AD21</f>
        <v>0</v>
      </c>
      <c r="AE21" s="6">
        <f>'FLUXO CAIXA  EXC FINAL'!AE21</f>
        <v>0</v>
      </c>
      <c r="AF21" s="6">
        <f>'FLUXO CAIXA  EXC FINAL'!AF21</f>
        <v>0</v>
      </c>
      <c r="AG21" s="6">
        <f>'FLUXO CAIXA  EXC FINAL'!AG21</f>
        <v>0</v>
      </c>
      <c r="AH21" s="6">
        <f>'FLUXO CAIXA  EXC FINAL'!AH21</f>
        <v>0</v>
      </c>
      <c r="AJ21" s="82">
        <f t="shared" si="1"/>
        <v>0</v>
      </c>
    </row>
    <row r="22" spans="2:36" x14ac:dyDescent="0.4">
      <c r="B22" s="18" t="s">
        <v>26</v>
      </c>
      <c r="C22" s="6">
        <f>'FLUXO CAIXA  EXC FINAL'!C22</f>
        <v>0</v>
      </c>
      <c r="D22" s="6">
        <f>'FLUXO CAIXA  EXC FINAL'!D22</f>
        <v>0</v>
      </c>
      <c r="E22" s="6">
        <f>'FLUXO CAIXA  EXC FINAL'!E22</f>
        <v>0</v>
      </c>
      <c r="F22" s="40">
        <f>'FLUXO CAIXA  EXC FINAL'!F22</f>
        <v>0</v>
      </c>
      <c r="G22" s="6">
        <f>'FLUXO CAIXA  EXC FINAL'!G22</f>
        <v>0</v>
      </c>
      <c r="H22" s="40">
        <f>'FLUXO CAIXA  EXC FINAL'!H22</f>
        <v>0</v>
      </c>
      <c r="I22" s="40">
        <f>'FLUXO CAIXA  EXC FINAL'!I22</f>
        <v>0</v>
      </c>
      <c r="J22" s="6">
        <f>'FLUXO CAIXA  EXC FINAL'!J22</f>
        <v>0</v>
      </c>
      <c r="K22" s="6">
        <f>'FLUXO CAIXA  EXC FINAL'!K22</f>
        <v>0</v>
      </c>
      <c r="L22" s="6">
        <f>'FLUXO CAIXA  EXC FINAL'!L22</f>
        <v>0</v>
      </c>
      <c r="M22" s="6">
        <f>'FLUXO CAIXA  EXC FINAL'!M22</f>
        <v>0</v>
      </c>
      <c r="N22" s="6">
        <f>'FLUXO CAIXA  EXC FINAL'!N22</f>
        <v>0</v>
      </c>
      <c r="O22" s="40">
        <f>'FLUXO CAIXA  EXC FINAL'!O22</f>
        <v>0</v>
      </c>
      <c r="P22" s="40">
        <f>'FLUXO CAIXA  EXC FINAL'!P22</f>
        <v>0</v>
      </c>
      <c r="Q22" s="6">
        <f>'FLUXO CAIXA  EXC FINAL'!Q22</f>
        <v>0</v>
      </c>
      <c r="R22" s="6">
        <f>'FLUXO CAIXA  EXC FINAL'!R22</f>
        <v>0</v>
      </c>
      <c r="S22" s="6">
        <f>'FLUXO CAIXA  EXC FINAL'!S22</f>
        <v>0</v>
      </c>
      <c r="T22" s="6">
        <f>'FLUXO CAIXA  EXC FINAL'!T22</f>
        <v>0</v>
      </c>
      <c r="U22" s="6">
        <f>'FLUXO CAIXA  EXC FINAL'!U22</f>
        <v>0</v>
      </c>
      <c r="V22" s="40">
        <f>'FLUXO CAIXA  EXC FINAL'!V22</f>
        <v>0</v>
      </c>
      <c r="W22" s="40">
        <f>'FLUXO CAIXA  EXC FINAL'!W22</f>
        <v>0</v>
      </c>
      <c r="X22" s="6">
        <f>'FLUXO CAIXA  EXC FINAL'!X22</f>
        <v>0</v>
      </c>
      <c r="Y22" s="6">
        <f>'FLUXO CAIXA  EXC FINAL'!Y22</f>
        <v>0</v>
      </c>
      <c r="Z22" s="6">
        <f>'FLUXO CAIXA  EXC FINAL'!Z22</f>
        <v>0</v>
      </c>
      <c r="AA22" s="6">
        <f>'FLUXO CAIXA  EXC FINAL'!AA22</f>
        <v>0</v>
      </c>
      <c r="AB22" s="6">
        <f>'FLUXO CAIXA  EXC FINAL'!AB22</f>
        <v>0</v>
      </c>
      <c r="AC22" s="40">
        <f>'FLUXO CAIXA  EXC FINAL'!AC22</f>
        <v>0</v>
      </c>
      <c r="AD22" s="40">
        <f>'FLUXO CAIXA  EXC FINAL'!AD22</f>
        <v>0</v>
      </c>
      <c r="AE22" s="6">
        <f>'FLUXO CAIXA  EXC FINAL'!AE22</f>
        <v>0</v>
      </c>
      <c r="AF22" s="6">
        <f>'FLUXO CAIXA  EXC FINAL'!AF22</f>
        <v>0</v>
      </c>
      <c r="AG22" s="6">
        <f>'FLUXO CAIXA  EXC FINAL'!AG22</f>
        <v>0</v>
      </c>
      <c r="AH22" s="6">
        <f>'FLUXO CAIXA  EXC FINAL'!AH22</f>
        <v>0</v>
      </c>
      <c r="AJ22" s="82">
        <f t="shared" si="1"/>
        <v>0</v>
      </c>
    </row>
    <row r="23" spans="2:36" x14ac:dyDescent="0.4">
      <c r="B23" s="18" t="s">
        <v>27</v>
      </c>
      <c r="C23" s="6">
        <f>'FLUXO CAIXA  EXC FINAL'!C23</f>
        <v>0</v>
      </c>
      <c r="D23" s="6">
        <f>'FLUXO CAIXA  EXC FINAL'!D23</f>
        <v>0</v>
      </c>
      <c r="E23" s="6">
        <f>'FLUXO CAIXA  EXC FINAL'!E23</f>
        <v>0</v>
      </c>
      <c r="F23" s="40">
        <f>'FLUXO CAIXA  EXC FINAL'!F23</f>
        <v>0</v>
      </c>
      <c r="G23" s="6">
        <f>'FLUXO CAIXA  EXC FINAL'!G23</f>
        <v>0</v>
      </c>
      <c r="H23" s="40">
        <f>'FLUXO CAIXA  EXC FINAL'!H23</f>
        <v>0</v>
      </c>
      <c r="I23" s="40">
        <f>'FLUXO CAIXA  EXC FINAL'!I23</f>
        <v>0</v>
      </c>
      <c r="J23" s="6">
        <f>'FLUXO CAIXA  EXC FINAL'!J23</f>
        <v>0</v>
      </c>
      <c r="K23" s="6">
        <f>'FLUXO CAIXA  EXC FINAL'!K23</f>
        <v>2577</v>
      </c>
      <c r="L23" s="6">
        <f>'FLUXO CAIXA  EXC FINAL'!L23</f>
        <v>0</v>
      </c>
      <c r="M23" s="6">
        <f>'FLUXO CAIXA  EXC FINAL'!M23</f>
        <v>0</v>
      </c>
      <c r="N23" s="6">
        <f>'FLUXO CAIXA  EXC FINAL'!N23</f>
        <v>0</v>
      </c>
      <c r="O23" s="40">
        <f>'FLUXO CAIXA  EXC FINAL'!O23</f>
        <v>0</v>
      </c>
      <c r="P23" s="40">
        <f>'FLUXO CAIXA  EXC FINAL'!P23</f>
        <v>0</v>
      </c>
      <c r="Q23" s="6">
        <f>'FLUXO CAIXA  EXC FINAL'!Q23</f>
        <v>0</v>
      </c>
      <c r="R23" s="6">
        <f>'FLUXO CAIXA  EXC FINAL'!R23</f>
        <v>0</v>
      </c>
      <c r="S23" s="6">
        <f>'FLUXO CAIXA  EXC FINAL'!S23</f>
        <v>0</v>
      </c>
      <c r="T23" s="6">
        <f>'FLUXO CAIXA  EXC FINAL'!T23</f>
        <v>0</v>
      </c>
      <c r="U23" s="6">
        <f>'FLUXO CAIXA  EXC FINAL'!U23</f>
        <v>0</v>
      </c>
      <c r="V23" s="40">
        <f>'FLUXO CAIXA  EXC FINAL'!V23</f>
        <v>0</v>
      </c>
      <c r="W23" s="40">
        <f>'FLUXO CAIXA  EXC FINAL'!W23</f>
        <v>0</v>
      </c>
      <c r="X23" s="6">
        <f>'FLUXO CAIXA  EXC FINAL'!X23</f>
        <v>0</v>
      </c>
      <c r="Y23" s="6">
        <f>'FLUXO CAIXA  EXC FINAL'!Y23</f>
        <v>0</v>
      </c>
      <c r="Z23" s="6">
        <f>'FLUXO CAIXA  EXC FINAL'!Z23</f>
        <v>0</v>
      </c>
      <c r="AA23" s="6">
        <f>'FLUXO CAIXA  EXC FINAL'!AA23</f>
        <v>0</v>
      </c>
      <c r="AB23" s="6">
        <f>'FLUXO CAIXA  EXC FINAL'!AB23</f>
        <v>0</v>
      </c>
      <c r="AC23" s="40">
        <f>'FLUXO CAIXA  EXC FINAL'!AC23</f>
        <v>0</v>
      </c>
      <c r="AD23" s="40">
        <f>'FLUXO CAIXA  EXC FINAL'!AD23</f>
        <v>0</v>
      </c>
      <c r="AE23" s="6">
        <f>'FLUXO CAIXA  EXC FINAL'!AE23</f>
        <v>0</v>
      </c>
      <c r="AF23" s="6">
        <f>'FLUXO CAIXA  EXC FINAL'!AF23</f>
        <v>0</v>
      </c>
      <c r="AG23" s="6">
        <f>'FLUXO CAIXA  EXC FINAL'!AG23</f>
        <v>0</v>
      </c>
      <c r="AH23" s="6">
        <f>'FLUXO CAIXA  EXC FINAL'!AH23</f>
        <v>2577</v>
      </c>
      <c r="AJ23" s="82">
        <f t="shared" si="1"/>
        <v>6.4526338614794537E-2</v>
      </c>
    </row>
    <row r="24" spans="2:36" x14ac:dyDescent="0.4">
      <c r="B24" s="18" t="s">
        <v>28</v>
      </c>
      <c r="C24" s="6">
        <f>'FLUXO CAIXA  EXC FINAL'!C24</f>
        <v>0</v>
      </c>
      <c r="D24" s="6">
        <f>'FLUXO CAIXA  EXC FINAL'!D24</f>
        <v>0</v>
      </c>
      <c r="E24" s="6">
        <f>'FLUXO CAIXA  EXC FINAL'!E24</f>
        <v>0</v>
      </c>
      <c r="F24" s="40">
        <f>'FLUXO CAIXA  EXC FINAL'!F24</f>
        <v>0</v>
      </c>
      <c r="G24" s="6">
        <f>'FLUXO CAIXA  EXC FINAL'!G24</f>
        <v>0</v>
      </c>
      <c r="H24" s="40">
        <f>'FLUXO CAIXA  EXC FINAL'!H24</f>
        <v>0</v>
      </c>
      <c r="I24" s="40">
        <f>'FLUXO CAIXA  EXC FINAL'!I24</f>
        <v>0</v>
      </c>
      <c r="J24" s="6">
        <f>'FLUXO CAIXA  EXC FINAL'!J24</f>
        <v>0</v>
      </c>
      <c r="K24" s="6">
        <f>'FLUXO CAIXA  EXC FINAL'!K24</f>
        <v>0</v>
      </c>
      <c r="L24" s="6">
        <f>'FLUXO CAIXA  EXC FINAL'!L24</f>
        <v>0</v>
      </c>
      <c r="M24" s="6">
        <f>'FLUXO CAIXA  EXC FINAL'!M24</f>
        <v>0</v>
      </c>
      <c r="N24" s="6">
        <f>'FLUXO CAIXA  EXC FINAL'!N24</f>
        <v>0</v>
      </c>
      <c r="O24" s="40">
        <f>'FLUXO CAIXA  EXC FINAL'!O24</f>
        <v>0</v>
      </c>
      <c r="P24" s="40">
        <f>'FLUXO CAIXA  EXC FINAL'!P24</f>
        <v>0</v>
      </c>
      <c r="Q24" s="6">
        <f>'FLUXO CAIXA  EXC FINAL'!Q24</f>
        <v>0</v>
      </c>
      <c r="R24" s="6">
        <f>'FLUXO CAIXA  EXC FINAL'!R24</f>
        <v>0</v>
      </c>
      <c r="S24" s="6">
        <f>'FLUXO CAIXA  EXC FINAL'!S24</f>
        <v>0</v>
      </c>
      <c r="T24" s="6">
        <f>'FLUXO CAIXA  EXC FINAL'!T24</f>
        <v>0</v>
      </c>
      <c r="U24" s="6">
        <f>'FLUXO CAIXA  EXC FINAL'!U24</f>
        <v>0</v>
      </c>
      <c r="V24" s="40">
        <f>'FLUXO CAIXA  EXC FINAL'!V24</f>
        <v>0</v>
      </c>
      <c r="W24" s="40">
        <f>'FLUXO CAIXA  EXC FINAL'!W24</f>
        <v>0</v>
      </c>
      <c r="X24" s="6">
        <f>'FLUXO CAIXA  EXC FINAL'!X24</f>
        <v>0</v>
      </c>
      <c r="Y24" s="6">
        <f>'FLUXO CAIXA  EXC FINAL'!Y24</f>
        <v>0</v>
      </c>
      <c r="Z24" s="6">
        <f>'FLUXO CAIXA  EXC FINAL'!Z24</f>
        <v>0</v>
      </c>
      <c r="AA24" s="6">
        <f>'FLUXO CAIXA  EXC FINAL'!AA24</f>
        <v>0</v>
      </c>
      <c r="AB24" s="6">
        <f>'FLUXO CAIXA  EXC FINAL'!AB24</f>
        <v>600</v>
      </c>
      <c r="AC24" s="40">
        <f>'FLUXO CAIXA  EXC FINAL'!AC24</f>
        <v>0</v>
      </c>
      <c r="AD24" s="40">
        <f>'FLUXO CAIXA  EXC FINAL'!AD24</f>
        <v>0</v>
      </c>
      <c r="AE24" s="6">
        <f>'FLUXO CAIXA  EXC FINAL'!AE24</f>
        <v>0</v>
      </c>
      <c r="AF24" s="6">
        <f>'FLUXO CAIXA  EXC FINAL'!AF24</f>
        <v>0</v>
      </c>
      <c r="AG24" s="6">
        <f>'FLUXO CAIXA  EXC FINAL'!AG24</f>
        <v>0</v>
      </c>
      <c r="AH24" s="6">
        <f>'FLUXO CAIXA  EXC FINAL'!AH24</f>
        <v>600</v>
      </c>
      <c r="AJ24" s="82">
        <f t="shared" si="1"/>
        <v>1.5023594555249018E-2</v>
      </c>
    </row>
    <row r="25" spans="2:36" x14ac:dyDescent="0.4">
      <c r="B25" s="18" t="s">
        <v>29</v>
      </c>
      <c r="C25" s="6">
        <f>'FLUXO CAIXA  EXC FINAL'!C25</f>
        <v>0</v>
      </c>
      <c r="D25" s="6">
        <f>'FLUXO CAIXA  EXC FINAL'!D25</f>
        <v>0</v>
      </c>
      <c r="E25" s="6">
        <f>'FLUXO CAIXA  EXC FINAL'!E25</f>
        <v>0</v>
      </c>
      <c r="F25" s="40">
        <f>'FLUXO CAIXA  EXC FINAL'!F25</f>
        <v>0</v>
      </c>
      <c r="G25" s="6">
        <f>'FLUXO CAIXA  EXC FINAL'!G25</f>
        <v>0</v>
      </c>
      <c r="H25" s="40">
        <f>'FLUXO CAIXA  EXC FINAL'!H25</f>
        <v>0</v>
      </c>
      <c r="I25" s="40">
        <f>'FLUXO CAIXA  EXC FINAL'!I25</f>
        <v>0</v>
      </c>
      <c r="J25" s="6">
        <f>'FLUXO CAIXA  EXC FINAL'!J25</f>
        <v>0</v>
      </c>
      <c r="K25" s="6">
        <f>'FLUXO CAIXA  EXC FINAL'!K25</f>
        <v>0</v>
      </c>
      <c r="L25" s="6">
        <f>'FLUXO CAIXA  EXC FINAL'!L25</f>
        <v>0</v>
      </c>
      <c r="M25" s="6">
        <f>'FLUXO CAIXA  EXC FINAL'!M25</f>
        <v>0</v>
      </c>
      <c r="N25" s="6">
        <f>'FLUXO CAIXA  EXC FINAL'!N25</f>
        <v>0</v>
      </c>
      <c r="O25" s="40">
        <f>'FLUXO CAIXA  EXC FINAL'!O25</f>
        <v>0</v>
      </c>
      <c r="P25" s="40">
        <f>'FLUXO CAIXA  EXC FINAL'!P25</f>
        <v>0</v>
      </c>
      <c r="Q25" s="6">
        <f>'FLUXO CAIXA  EXC FINAL'!Q25</f>
        <v>0</v>
      </c>
      <c r="R25" s="6">
        <f>'FLUXO CAIXA  EXC FINAL'!R25</f>
        <v>0</v>
      </c>
      <c r="S25" s="6">
        <f>'FLUXO CAIXA  EXC FINAL'!S25</f>
        <v>0</v>
      </c>
      <c r="T25" s="6">
        <f>'FLUXO CAIXA  EXC FINAL'!T25</f>
        <v>0</v>
      </c>
      <c r="U25" s="6">
        <f>'FLUXO CAIXA  EXC FINAL'!U25</f>
        <v>0</v>
      </c>
      <c r="V25" s="40">
        <f>'FLUXO CAIXA  EXC FINAL'!V25</f>
        <v>0</v>
      </c>
      <c r="W25" s="40">
        <f>'FLUXO CAIXA  EXC FINAL'!W25</f>
        <v>0</v>
      </c>
      <c r="X25" s="6">
        <f>'FLUXO CAIXA  EXC FINAL'!X25</f>
        <v>0</v>
      </c>
      <c r="Y25" s="6">
        <f>'FLUXO CAIXA  EXC FINAL'!Y25</f>
        <v>0</v>
      </c>
      <c r="Z25" s="6">
        <f>'FLUXO CAIXA  EXC FINAL'!Z25</f>
        <v>0</v>
      </c>
      <c r="AA25" s="6">
        <f>'FLUXO CAIXA  EXC FINAL'!AA25</f>
        <v>0</v>
      </c>
      <c r="AB25" s="6">
        <f>'FLUXO CAIXA  EXC FINAL'!AB25</f>
        <v>0</v>
      </c>
      <c r="AC25" s="40">
        <f>'FLUXO CAIXA  EXC FINAL'!AC25</f>
        <v>0</v>
      </c>
      <c r="AD25" s="40">
        <f>'FLUXO CAIXA  EXC FINAL'!AD25</f>
        <v>0</v>
      </c>
      <c r="AE25" s="6">
        <f>'FLUXO CAIXA  EXC FINAL'!AE25</f>
        <v>0</v>
      </c>
      <c r="AF25" s="6">
        <f>'FLUXO CAIXA  EXC FINAL'!AF25</f>
        <v>0</v>
      </c>
      <c r="AG25" s="6">
        <f>'FLUXO CAIXA  EXC FINAL'!AG25</f>
        <v>320</v>
      </c>
      <c r="AH25" s="6">
        <f>'FLUXO CAIXA  EXC FINAL'!AH25</f>
        <v>320</v>
      </c>
      <c r="AJ25" s="82">
        <f t="shared" si="1"/>
        <v>8.0125837627994766E-3</v>
      </c>
    </row>
    <row r="26" spans="2:36" x14ac:dyDescent="0.4">
      <c r="B26" s="18" t="s">
        <v>42</v>
      </c>
      <c r="C26" s="6">
        <f>'FLUXO CAIXA  EXC FINAL'!C26</f>
        <v>0</v>
      </c>
      <c r="D26" s="6">
        <f>'FLUXO CAIXA  EXC FINAL'!D26</f>
        <v>0</v>
      </c>
      <c r="E26" s="6">
        <f>'FLUXO CAIXA  EXC FINAL'!E26</f>
        <v>0</v>
      </c>
      <c r="F26" s="40">
        <f>'FLUXO CAIXA  EXC FINAL'!F26</f>
        <v>0</v>
      </c>
      <c r="G26" s="6">
        <f>'FLUXO CAIXA  EXC FINAL'!G26</f>
        <v>0</v>
      </c>
      <c r="H26" s="40">
        <f>'FLUXO CAIXA  EXC FINAL'!H26</f>
        <v>0</v>
      </c>
      <c r="I26" s="40">
        <f>'FLUXO CAIXA  EXC FINAL'!I26</f>
        <v>0</v>
      </c>
      <c r="J26" s="6">
        <f>'FLUXO CAIXA  EXC FINAL'!J26</f>
        <v>0</v>
      </c>
      <c r="K26" s="6">
        <f>'FLUXO CAIXA  EXC FINAL'!K26</f>
        <v>4635</v>
      </c>
      <c r="L26" s="6">
        <f>'FLUXO CAIXA  EXC FINAL'!L26</f>
        <v>0</v>
      </c>
      <c r="M26" s="6">
        <f>'FLUXO CAIXA  EXC FINAL'!M26</f>
        <v>0</v>
      </c>
      <c r="N26" s="6">
        <f>'FLUXO CAIXA  EXC FINAL'!N26</f>
        <v>0</v>
      </c>
      <c r="O26" s="40">
        <f>'FLUXO CAIXA  EXC FINAL'!O26</f>
        <v>0</v>
      </c>
      <c r="P26" s="40">
        <f>'FLUXO CAIXA  EXC FINAL'!P26</f>
        <v>0</v>
      </c>
      <c r="Q26" s="6">
        <f>'FLUXO CAIXA  EXC FINAL'!Q26</f>
        <v>0</v>
      </c>
      <c r="R26" s="6">
        <f>'FLUXO CAIXA  EXC FINAL'!R26</f>
        <v>0</v>
      </c>
      <c r="S26" s="6">
        <f>'FLUXO CAIXA  EXC FINAL'!S26</f>
        <v>0</v>
      </c>
      <c r="T26" s="6">
        <f>'FLUXO CAIXA  EXC FINAL'!T26</f>
        <v>0</v>
      </c>
      <c r="U26" s="6">
        <f>'FLUXO CAIXA  EXC FINAL'!U26</f>
        <v>0</v>
      </c>
      <c r="V26" s="40">
        <f>'FLUXO CAIXA  EXC FINAL'!V26</f>
        <v>0</v>
      </c>
      <c r="W26" s="40">
        <f>'FLUXO CAIXA  EXC FINAL'!W26</f>
        <v>0</v>
      </c>
      <c r="X26" s="6">
        <f>'FLUXO CAIXA  EXC FINAL'!X26</f>
        <v>0</v>
      </c>
      <c r="Y26" s="6">
        <f>'FLUXO CAIXA  EXC FINAL'!Y26</f>
        <v>0</v>
      </c>
      <c r="Z26" s="6">
        <f>'FLUXO CAIXA  EXC FINAL'!Z26</f>
        <v>0</v>
      </c>
      <c r="AA26" s="6">
        <f>'FLUXO CAIXA  EXC FINAL'!AA26</f>
        <v>0</v>
      </c>
      <c r="AB26" s="6">
        <f>'FLUXO CAIXA  EXC FINAL'!AB26</f>
        <v>0</v>
      </c>
      <c r="AC26" s="40">
        <f>'FLUXO CAIXA  EXC FINAL'!AC26</f>
        <v>0</v>
      </c>
      <c r="AD26" s="40">
        <f>'FLUXO CAIXA  EXC FINAL'!AD26</f>
        <v>0</v>
      </c>
      <c r="AE26" s="6">
        <f>'FLUXO CAIXA  EXC FINAL'!AE26</f>
        <v>0</v>
      </c>
      <c r="AF26" s="6">
        <f>'FLUXO CAIXA  EXC FINAL'!AF26</f>
        <v>0</v>
      </c>
      <c r="AG26" s="6">
        <f>'FLUXO CAIXA  EXC FINAL'!AG26</f>
        <v>0</v>
      </c>
      <c r="AH26" s="6">
        <f>'FLUXO CAIXA  EXC FINAL'!AH26</f>
        <v>4635</v>
      </c>
      <c r="AJ26" s="82">
        <f t="shared" si="1"/>
        <v>0.11605726793929867</v>
      </c>
    </row>
    <row r="27" spans="2:36" x14ac:dyDescent="0.4">
      <c r="B27" s="16" t="s">
        <v>36</v>
      </c>
      <c r="C27" s="17">
        <f>'FLUXO CAIXA  EXC FINAL'!C27</f>
        <v>0</v>
      </c>
      <c r="D27" s="17">
        <f>'FLUXO CAIXA  EXC FINAL'!D27</f>
        <v>0</v>
      </c>
      <c r="E27" s="17">
        <f>'FLUXO CAIXA  EXC FINAL'!E27</f>
        <v>0</v>
      </c>
      <c r="F27" s="40">
        <f>'FLUXO CAIXA  EXC FINAL'!F27</f>
        <v>0</v>
      </c>
      <c r="G27" s="17">
        <f>'FLUXO CAIXA  EXC FINAL'!G27</f>
        <v>0</v>
      </c>
      <c r="H27" s="40">
        <f>'FLUXO CAIXA  EXC FINAL'!H27</f>
        <v>0</v>
      </c>
      <c r="I27" s="40">
        <f>'FLUXO CAIXA  EXC FINAL'!I27</f>
        <v>0</v>
      </c>
      <c r="J27" s="17">
        <f>'FLUXO CAIXA  EXC FINAL'!J27</f>
        <v>0</v>
      </c>
      <c r="K27" s="17">
        <f>'FLUXO CAIXA  EXC FINAL'!K27</f>
        <v>0</v>
      </c>
      <c r="L27" s="17">
        <f>'FLUXO CAIXA  EXC FINAL'!L27</f>
        <v>0</v>
      </c>
      <c r="M27" s="17">
        <f>'FLUXO CAIXA  EXC FINAL'!M27</f>
        <v>3250</v>
      </c>
      <c r="N27" s="17">
        <f>'FLUXO CAIXA  EXC FINAL'!N27</f>
        <v>0</v>
      </c>
      <c r="O27" s="40">
        <f>'FLUXO CAIXA  EXC FINAL'!O27</f>
        <v>0</v>
      </c>
      <c r="P27" s="40">
        <f>'FLUXO CAIXA  EXC FINAL'!P27</f>
        <v>0</v>
      </c>
      <c r="Q27" s="17">
        <f>'FLUXO CAIXA  EXC FINAL'!Q27</f>
        <v>0</v>
      </c>
      <c r="R27" s="17">
        <f>'FLUXO CAIXA  EXC FINAL'!R27</f>
        <v>2000</v>
      </c>
      <c r="S27" s="17">
        <f>'FLUXO CAIXA  EXC FINAL'!S27</f>
        <v>0</v>
      </c>
      <c r="T27" s="17">
        <f>'FLUXO CAIXA  EXC FINAL'!T27</f>
        <v>120</v>
      </c>
      <c r="U27" s="17">
        <f>'FLUXO CAIXA  EXC FINAL'!U27</f>
        <v>0</v>
      </c>
      <c r="V27" s="40">
        <f>'FLUXO CAIXA  EXC FINAL'!V27</f>
        <v>0</v>
      </c>
      <c r="W27" s="40">
        <f>'FLUXO CAIXA  EXC FINAL'!W27</f>
        <v>0</v>
      </c>
      <c r="X27" s="17">
        <f>'FLUXO CAIXA  EXC FINAL'!X27</f>
        <v>270</v>
      </c>
      <c r="Y27" s="17">
        <f>'FLUXO CAIXA  EXC FINAL'!Y27</f>
        <v>100</v>
      </c>
      <c r="Z27" s="17">
        <f>'FLUXO CAIXA  EXC FINAL'!Z27</f>
        <v>0</v>
      </c>
      <c r="AA27" s="17">
        <f>'FLUXO CAIXA  EXC FINAL'!AA27</f>
        <v>0</v>
      </c>
      <c r="AB27" s="17">
        <f>'FLUXO CAIXA  EXC FINAL'!AB27</f>
        <v>0</v>
      </c>
      <c r="AC27" s="40">
        <f>'FLUXO CAIXA  EXC FINAL'!AC27</f>
        <v>0</v>
      </c>
      <c r="AD27" s="40">
        <f>'FLUXO CAIXA  EXC FINAL'!AD27</f>
        <v>0</v>
      </c>
      <c r="AE27" s="17">
        <f>'FLUXO CAIXA  EXC FINAL'!AE27</f>
        <v>0</v>
      </c>
      <c r="AF27" s="17">
        <f>'FLUXO CAIXA  EXC FINAL'!AF27</f>
        <v>0</v>
      </c>
      <c r="AG27" s="17">
        <f>'FLUXO CAIXA  EXC FINAL'!AG27</f>
        <v>0</v>
      </c>
      <c r="AH27" s="17">
        <f>'FLUXO CAIXA  EXC FINAL'!AH27</f>
        <v>5740</v>
      </c>
      <c r="AJ27" s="89">
        <f t="shared" si="1"/>
        <v>0.1437257212452156</v>
      </c>
    </row>
    <row r="28" spans="2:36" x14ac:dyDescent="0.4">
      <c r="B28" s="19" t="s">
        <v>3</v>
      </c>
      <c r="C28" s="6">
        <f>'FLUXO CAIXA  EXC FINAL'!C28</f>
        <v>0</v>
      </c>
      <c r="D28" s="6">
        <f>'FLUXO CAIXA  EXC FINAL'!D28</f>
        <v>0</v>
      </c>
      <c r="E28" s="6">
        <f>'FLUXO CAIXA  EXC FINAL'!E28</f>
        <v>0</v>
      </c>
      <c r="F28" s="40">
        <f>'FLUXO CAIXA  EXC FINAL'!F28</f>
        <v>0</v>
      </c>
      <c r="G28" s="6">
        <f>'FLUXO CAIXA  EXC FINAL'!G28</f>
        <v>0</v>
      </c>
      <c r="H28" s="40">
        <f>'FLUXO CAIXA  EXC FINAL'!H28</f>
        <v>0</v>
      </c>
      <c r="I28" s="40">
        <f>'FLUXO CAIXA  EXC FINAL'!I28</f>
        <v>0</v>
      </c>
      <c r="J28" s="6">
        <f>'FLUXO CAIXA  EXC FINAL'!J28</f>
        <v>0</v>
      </c>
      <c r="K28" s="6">
        <f>'FLUXO CAIXA  EXC FINAL'!K28</f>
        <v>0</v>
      </c>
      <c r="L28" s="6">
        <f>'FLUXO CAIXA  EXC FINAL'!L28</f>
        <v>0</v>
      </c>
      <c r="M28" s="6">
        <f>'FLUXO CAIXA  EXC FINAL'!M28</f>
        <v>3200</v>
      </c>
      <c r="N28" s="6">
        <f>'FLUXO CAIXA  EXC FINAL'!N28</f>
        <v>0</v>
      </c>
      <c r="O28" s="40">
        <f>'FLUXO CAIXA  EXC FINAL'!O28</f>
        <v>0</v>
      </c>
      <c r="P28" s="40">
        <f>'FLUXO CAIXA  EXC FINAL'!P28</f>
        <v>0</v>
      </c>
      <c r="Q28" s="6">
        <f>'FLUXO CAIXA  EXC FINAL'!Q28</f>
        <v>0</v>
      </c>
      <c r="R28" s="6">
        <f>'FLUXO CAIXA  EXC FINAL'!R28</f>
        <v>0</v>
      </c>
      <c r="S28" s="6">
        <f>'FLUXO CAIXA  EXC FINAL'!S28</f>
        <v>0</v>
      </c>
      <c r="T28" s="6">
        <f>'FLUXO CAIXA  EXC FINAL'!T28</f>
        <v>0</v>
      </c>
      <c r="U28" s="6">
        <f>'FLUXO CAIXA  EXC FINAL'!U28</f>
        <v>0</v>
      </c>
      <c r="V28" s="40">
        <f>'FLUXO CAIXA  EXC FINAL'!V28</f>
        <v>0</v>
      </c>
      <c r="W28" s="40">
        <f>'FLUXO CAIXA  EXC FINAL'!W28</f>
        <v>0</v>
      </c>
      <c r="X28" s="6">
        <f>'FLUXO CAIXA  EXC FINAL'!X28</f>
        <v>0</v>
      </c>
      <c r="Y28" s="6">
        <f>'FLUXO CAIXA  EXC FINAL'!Y28</f>
        <v>0</v>
      </c>
      <c r="Z28" s="6">
        <f>'FLUXO CAIXA  EXC FINAL'!Z28</f>
        <v>0</v>
      </c>
      <c r="AA28" s="6">
        <f>'FLUXO CAIXA  EXC FINAL'!AA28</f>
        <v>0</v>
      </c>
      <c r="AB28" s="6">
        <f>'FLUXO CAIXA  EXC FINAL'!AB28</f>
        <v>0</v>
      </c>
      <c r="AC28" s="40">
        <f>'FLUXO CAIXA  EXC FINAL'!AC28</f>
        <v>0</v>
      </c>
      <c r="AD28" s="40">
        <f>'FLUXO CAIXA  EXC FINAL'!AD28</f>
        <v>0</v>
      </c>
      <c r="AE28" s="6">
        <f>'FLUXO CAIXA  EXC FINAL'!AE28</f>
        <v>0</v>
      </c>
      <c r="AF28" s="6">
        <f>'FLUXO CAIXA  EXC FINAL'!AF28</f>
        <v>0</v>
      </c>
      <c r="AG28" s="6">
        <f>'FLUXO CAIXA  EXC FINAL'!AG28</f>
        <v>0</v>
      </c>
      <c r="AH28" s="6">
        <f>'FLUXO CAIXA  EXC FINAL'!AH28</f>
        <v>3200</v>
      </c>
      <c r="AJ28" s="82">
        <f t="shared" si="1"/>
        <v>8.0125837627994759E-2</v>
      </c>
    </row>
    <row r="29" spans="2:36" x14ac:dyDescent="0.4">
      <c r="B29" s="19" t="s">
        <v>4</v>
      </c>
      <c r="C29" s="6">
        <f>'FLUXO CAIXA  EXC FINAL'!C29</f>
        <v>0</v>
      </c>
      <c r="D29" s="6">
        <f>'FLUXO CAIXA  EXC FINAL'!D29</f>
        <v>0</v>
      </c>
      <c r="E29" s="6">
        <f>'FLUXO CAIXA  EXC FINAL'!E29</f>
        <v>0</v>
      </c>
      <c r="F29" s="40">
        <f>'FLUXO CAIXA  EXC FINAL'!F29</f>
        <v>0</v>
      </c>
      <c r="G29" s="6">
        <f>'FLUXO CAIXA  EXC FINAL'!G29</f>
        <v>0</v>
      </c>
      <c r="H29" s="40">
        <f>'FLUXO CAIXA  EXC FINAL'!H29</f>
        <v>0</v>
      </c>
      <c r="I29" s="40">
        <f>'FLUXO CAIXA  EXC FINAL'!I29</f>
        <v>0</v>
      </c>
      <c r="J29" s="6">
        <f>'FLUXO CAIXA  EXC FINAL'!J29</f>
        <v>0</v>
      </c>
      <c r="K29" s="6">
        <f>'FLUXO CAIXA  EXC FINAL'!K29</f>
        <v>0</v>
      </c>
      <c r="L29" s="6">
        <f>'FLUXO CAIXA  EXC FINAL'!L29</f>
        <v>0</v>
      </c>
      <c r="M29" s="6">
        <f>'FLUXO CAIXA  EXC FINAL'!M29</f>
        <v>0</v>
      </c>
      <c r="N29" s="6">
        <f>'FLUXO CAIXA  EXC FINAL'!N29</f>
        <v>0</v>
      </c>
      <c r="O29" s="40">
        <f>'FLUXO CAIXA  EXC FINAL'!O29</f>
        <v>0</v>
      </c>
      <c r="P29" s="40">
        <f>'FLUXO CAIXA  EXC FINAL'!P29</f>
        <v>0</v>
      </c>
      <c r="Q29" s="6">
        <f>'FLUXO CAIXA  EXC FINAL'!Q29</f>
        <v>0</v>
      </c>
      <c r="R29" s="6">
        <f>'FLUXO CAIXA  EXC FINAL'!R29</f>
        <v>1200</v>
      </c>
      <c r="S29" s="6">
        <f>'FLUXO CAIXA  EXC FINAL'!S29</f>
        <v>0</v>
      </c>
      <c r="T29" s="6">
        <f>'FLUXO CAIXA  EXC FINAL'!T29</f>
        <v>0</v>
      </c>
      <c r="U29" s="6">
        <f>'FLUXO CAIXA  EXC FINAL'!U29</f>
        <v>0</v>
      </c>
      <c r="V29" s="40">
        <f>'FLUXO CAIXA  EXC FINAL'!V29</f>
        <v>0</v>
      </c>
      <c r="W29" s="40">
        <f>'FLUXO CAIXA  EXC FINAL'!W29</f>
        <v>0</v>
      </c>
      <c r="X29" s="6">
        <f>'FLUXO CAIXA  EXC FINAL'!X29</f>
        <v>0</v>
      </c>
      <c r="Y29" s="6">
        <f>'FLUXO CAIXA  EXC FINAL'!Y29</f>
        <v>0</v>
      </c>
      <c r="Z29" s="6">
        <f>'FLUXO CAIXA  EXC FINAL'!Z29</f>
        <v>0</v>
      </c>
      <c r="AA29" s="6">
        <f>'FLUXO CAIXA  EXC FINAL'!AA29</f>
        <v>0</v>
      </c>
      <c r="AB29" s="6">
        <f>'FLUXO CAIXA  EXC FINAL'!AB29</f>
        <v>0</v>
      </c>
      <c r="AC29" s="40">
        <f>'FLUXO CAIXA  EXC FINAL'!AC29</f>
        <v>0</v>
      </c>
      <c r="AD29" s="40">
        <f>'FLUXO CAIXA  EXC FINAL'!AD29</f>
        <v>0</v>
      </c>
      <c r="AE29" s="6">
        <f>'FLUXO CAIXA  EXC FINAL'!AE29</f>
        <v>0</v>
      </c>
      <c r="AF29" s="6">
        <f>'FLUXO CAIXA  EXC FINAL'!AF29</f>
        <v>0</v>
      </c>
      <c r="AG29" s="6">
        <f>'FLUXO CAIXA  EXC FINAL'!AG29</f>
        <v>0</v>
      </c>
      <c r="AH29" s="6">
        <f>'FLUXO CAIXA  EXC FINAL'!AH29</f>
        <v>1200</v>
      </c>
      <c r="AJ29" s="82">
        <f t="shared" si="1"/>
        <v>3.0047189110498036E-2</v>
      </c>
    </row>
    <row r="30" spans="2:36" x14ac:dyDescent="0.4">
      <c r="B30" s="19" t="s">
        <v>37</v>
      </c>
      <c r="C30" s="6">
        <f>'FLUXO CAIXA  EXC FINAL'!C30</f>
        <v>0</v>
      </c>
      <c r="D30" s="6">
        <f>'FLUXO CAIXA  EXC FINAL'!D30</f>
        <v>0</v>
      </c>
      <c r="E30" s="6">
        <f>'FLUXO CAIXA  EXC FINAL'!E30</f>
        <v>0</v>
      </c>
      <c r="F30" s="40">
        <f>'FLUXO CAIXA  EXC FINAL'!F30</f>
        <v>0</v>
      </c>
      <c r="G30" s="6">
        <f>'FLUXO CAIXA  EXC FINAL'!G30</f>
        <v>0</v>
      </c>
      <c r="H30" s="40">
        <f>'FLUXO CAIXA  EXC FINAL'!H30</f>
        <v>0</v>
      </c>
      <c r="I30" s="40">
        <f>'FLUXO CAIXA  EXC FINAL'!I30</f>
        <v>0</v>
      </c>
      <c r="J30" s="6">
        <f>'FLUXO CAIXA  EXC FINAL'!J30</f>
        <v>0</v>
      </c>
      <c r="K30" s="6">
        <f>'FLUXO CAIXA  EXC FINAL'!K30</f>
        <v>0</v>
      </c>
      <c r="L30" s="6">
        <f>'FLUXO CAIXA  EXC FINAL'!L30</f>
        <v>0</v>
      </c>
      <c r="M30" s="6">
        <f>'FLUXO CAIXA  EXC FINAL'!M30</f>
        <v>0</v>
      </c>
      <c r="N30" s="6">
        <f>'FLUXO CAIXA  EXC FINAL'!N30</f>
        <v>0</v>
      </c>
      <c r="O30" s="40">
        <f>'FLUXO CAIXA  EXC FINAL'!O30</f>
        <v>0</v>
      </c>
      <c r="P30" s="40">
        <f>'FLUXO CAIXA  EXC FINAL'!P30</f>
        <v>0</v>
      </c>
      <c r="Q30" s="6">
        <f>'FLUXO CAIXA  EXC FINAL'!Q30</f>
        <v>0</v>
      </c>
      <c r="R30" s="6">
        <f>'FLUXO CAIXA  EXC FINAL'!R30</f>
        <v>800</v>
      </c>
      <c r="S30" s="6">
        <f>'FLUXO CAIXA  EXC FINAL'!S30</f>
        <v>0</v>
      </c>
      <c r="T30" s="6">
        <f>'FLUXO CAIXA  EXC FINAL'!T30</f>
        <v>0</v>
      </c>
      <c r="U30" s="6">
        <f>'FLUXO CAIXA  EXC FINAL'!U30</f>
        <v>0</v>
      </c>
      <c r="V30" s="40">
        <f>'FLUXO CAIXA  EXC FINAL'!V30</f>
        <v>0</v>
      </c>
      <c r="W30" s="40">
        <f>'FLUXO CAIXA  EXC FINAL'!W30</f>
        <v>0</v>
      </c>
      <c r="X30" s="6">
        <f>'FLUXO CAIXA  EXC FINAL'!X30</f>
        <v>0</v>
      </c>
      <c r="Y30" s="6">
        <f>'FLUXO CAIXA  EXC FINAL'!Y30</f>
        <v>0</v>
      </c>
      <c r="Z30" s="6">
        <f>'FLUXO CAIXA  EXC FINAL'!Z30</f>
        <v>0</v>
      </c>
      <c r="AA30" s="6">
        <f>'FLUXO CAIXA  EXC FINAL'!AA30</f>
        <v>0</v>
      </c>
      <c r="AB30" s="6">
        <f>'FLUXO CAIXA  EXC FINAL'!AB30</f>
        <v>0</v>
      </c>
      <c r="AC30" s="40">
        <f>'FLUXO CAIXA  EXC FINAL'!AC30</f>
        <v>0</v>
      </c>
      <c r="AD30" s="40">
        <f>'FLUXO CAIXA  EXC FINAL'!AD30</f>
        <v>0</v>
      </c>
      <c r="AE30" s="6">
        <f>'FLUXO CAIXA  EXC FINAL'!AE30</f>
        <v>0</v>
      </c>
      <c r="AF30" s="6">
        <f>'FLUXO CAIXA  EXC FINAL'!AF30</f>
        <v>0</v>
      </c>
      <c r="AG30" s="6">
        <f>'FLUXO CAIXA  EXC FINAL'!AG30</f>
        <v>0</v>
      </c>
      <c r="AH30" s="6">
        <f>'FLUXO CAIXA  EXC FINAL'!AH30</f>
        <v>800</v>
      </c>
      <c r="AJ30" s="82">
        <f t="shared" si="1"/>
        <v>2.003145940699869E-2</v>
      </c>
    </row>
    <row r="31" spans="2:36" x14ac:dyDescent="0.4">
      <c r="B31" s="19" t="s">
        <v>19</v>
      </c>
      <c r="C31" s="6">
        <f>'FLUXO CAIXA  EXC FINAL'!C31</f>
        <v>0</v>
      </c>
      <c r="D31" s="6">
        <f>'FLUXO CAIXA  EXC FINAL'!D31</f>
        <v>0</v>
      </c>
      <c r="E31" s="6">
        <f>'FLUXO CAIXA  EXC FINAL'!E31</f>
        <v>0</v>
      </c>
      <c r="F31" s="40">
        <f>'FLUXO CAIXA  EXC FINAL'!F31</f>
        <v>0</v>
      </c>
      <c r="G31" s="6">
        <f>'FLUXO CAIXA  EXC FINAL'!G31</f>
        <v>0</v>
      </c>
      <c r="H31" s="40">
        <f>'FLUXO CAIXA  EXC FINAL'!H31</f>
        <v>0</v>
      </c>
      <c r="I31" s="40">
        <f>'FLUXO CAIXA  EXC FINAL'!I31</f>
        <v>0</v>
      </c>
      <c r="J31" s="6">
        <f>'FLUXO CAIXA  EXC FINAL'!J31</f>
        <v>0</v>
      </c>
      <c r="K31" s="6">
        <f>'FLUXO CAIXA  EXC FINAL'!K31</f>
        <v>0</v>
      </c>
      <c r="L31" s="6">
        <f>'FLUXO CAIXA  EXC FINAL'!L31</f>
        <v>0</v>
      </c>
      <c r="M31" s="6">
        <f>'FLUXO CAIXA  EXC FINAL'!M31</f>
        <v>0</v>
      </c>
      <c r="N31" s="6">
        <f>'FLUXO CAIXA  EXC FINAL'!N31</f>
        <v>0</v>
      </c>
      <c r="O31" s="40">
        <f>'FLUXO CAIXA  EXC FINAL'!O31</f>
        <v>0</v>
      </c>
      <c r="P31" s="40">
        <f>'FLUXO CAIXA  EXC FINAL'!P31</f>
        <v>0</v>
      </c>
      <c r="Q31" s="6">
        <f>'FLUXO CAIXA  EXC FINAL'!Q31</f>
        <v>0</v>
      </c>
      <c r="R31" s="6">
        <f>'FLUXO CAIXA  EXC FINAL'!R31</f>
        <v>0</v>
      </c>
      <c r="S31" s="6">
        <f>'FLUXO CAIXA  EXC FINAL'!S31</f>
        <v>0</v>
      </c>
      <c r="T31" s="6">
        <f>'FLUXO CAIXA  EXC FINAL'!T31</f>
        <v>120</v>
      </c>
      <c r="U31" s="6">
        <f>'FLUXO CAIXA  EXC FINAL'!U31</f>
        <v>0</v>
      </c>
      <c r="V31" s="40">
        <f>'FLUXO CAIXA  EXC FINAL'!V31</f>
        <v>0</v>
      </c>
      <c r="W31" s="40">
        <f>'FLUXO CAIXA  EXC FINAL'!W31</f>
        <v>0</v>
      </c>
      <c r="X31" s="6">
        <f>'FLUXO CAIXA  EXC FINAL'!X31</f>
        <v>0</v>
      </c>
      <c r="Y31" s="6">
        <f>'FLUXO CAIXA  EXC FINAL'!Y31</f>
        <v>0</v>
      </c>
      <c r="Z31" s="6">
        <f>'FLUXO CAIXA  EXC FINAL'!Z31</f>
        <v>0</v>
      </c>
      <c r="AA31" s="6">
        <f>'FLUXO CAIXA  EXC FINAL'!AA31</f>
        <v>0</v>
      </c>
      <c r="AB31" s="6">
        <f>'FLUXO CAIXA  EXC FINAL'!AB31</f>
        <v>0</v>
      </c>
      <c r="AC31" s="40">
        <f>'FLUXO CAIXA  EXC FINAL'!AC31</f>
        <v>0</v>
      </c>
      <c r="AD31" s="40">
        <f>'FLUXO CAIXA  EXC FINAL'!AD31</f>
        <v>0</v>
      </c>
      <c r="AE31" s="6">
        <f>'FLUXO CAIXA  EXC FINAL'!AE31</f>
        <v>0</v>
      </c>
      <c r="AF31" s="6">
        <f>'FLUXO CAIXA  EXC FINAL'!AF31</f>
        <v>0</v>
      </c>
      <c r="AG31" s="6">
        <f>'FLUXO CAIXA  EXC FINAL'!AG31</f>
        <v>0</v>
      </c>
      <c r="AH31" s="6">
        <f>'FLUXO CAIXA  EXC FINAL'!AH31</f>
        <v>120</v>
      </c>
      <c r="AJ31" s="82">
        <f t="shared" si="1"/>
        <v>3.0047189110498037E-3</v>
      </c>
    </row>
    <row r="32" spans="2:36" x14ac:dyDescent="0.4">
      <c r="B32" s="19" t="s">
        <v>30</v>
      </c>
      <c r="C32" s="6">
        <f>'FLUXO CAIXA  EXC FINAL'!C32</f>
        <v>0</v>
      </c>
      <c r="D32" s="6">
        <f>'FLUXO CAIXA  EXC FINAL'!D32</f>
        <v>0</v>
      </c>
      <c r="E32" s="6">
        <f>'FLUXO CAIXA  EXC FINAL'!E32</f>
        <v>0</v>
      </c>
      <c r="F32" s="40">
        <f>'FLUXO CAIXA  EXC FINAL'!F32</f>
        <v>0</v>
      </c>
      <c r="G32" s="6">
        <f>'FLUXO CAIXA  EXC FINAL'!G32</f>
        <v>0</v>
      </c>
      <c r="H32" s="40">
        <f>'FLUXO CAIXA  EXC FINAL'!H32</f>
        <v>0</v>
      </c>
      <c r="I32" s="40">
        <f>'FLUXO CAIXA  EXC FINAL'!I32</f>
        <v>0</v>
      </c>
      <c r="J32" s="6">
        <f>'FLUXO CAIXA  EXC FINAL'!J32</f>
        <v>0</v>
      </c>
      <c r="K32" s="6">
        <f>'FLUXO CAIXA  EXC FINAL'!K32</f>
        <v>0</v>
      </c>
      <c r="L32" s="6">
        <f>'FLUXO CAIXA  EXC FINAL'!L32</f>
        <v>0</v>
      </c>
      <c r="M32" s="6">
        <f>'FLUXO CAIXA  EXC FINAL'!M32</f>
        <v>0</v>
      </c>
      <c r="N32" s="6">
        <f>'FLUXO CAIXA  EXC FINAL'!N32</f>
        <v>0</v>
      </c>
      <c r="O32" s="40">
        <f>'FLUXO CAIXA  EXC FINAL'!O32</f>
        <v>0</v>
      </c>
      <c r="P32" s="40">
        <f>'FLUXO CAIXA  EXC FINAL'!P32</f>
        <v>0</v>
      </c>
      <c r="Q32" s="6">
        <f>'FLUXO CAIXA  EXC FINAL'!Q32</f>
        <v>0</v>
      </c>
      <c r="R32" s="6">
        <f>'FLUXO CAIXA  EXC FINAL'!R32</f>
        <v>0</v>
      </c>
      <c r="S32" s="6">
        <f>'FLUXO CAIXA  EXC FINAL'!S32</f>
        <v>0</v>
      </c>
      <c r="T32" s="6">
        <f>'FLUXO CAIXA  EXC FINAL'!T32</f>
        <v>0</v>
      </c>
      <c r="U32" s="6">
        <f>'FLUXO CAIXA  EXC FINAL'!U32</f>
        <v>0</v>
      </c>
      <c r="V32" s="40">
        <f>'FLUXO CAIXA  EXC FINAL'!V32</f>
        <v>0</v>
      </c>
      <c r="W32" s="40">
        <f>'FLUXO CAIXA  EXC FINAL'!W32</f>
        <v>0</v>
      </c>
      <c r="X32" s="6">
        <f>'FLUXO CAIXA  EXC FINAL'!X32</f>
        <v>270</v>
      </c>
      <c r="Y32" s="6">
        <f>'FLUXO CAIXA  EXC FINAL'!Y32</f>
        <v>0</v>
      </c>
      <c r="Z32" s="6">
        <f>'FLUXO CAIXA  EXC FINAL'!Z32</f>
        <v>0</v>
      </c>
      <c r="AA32" s="6">
        <f>'FLUXO CAIXA  EXC FINAL'!AA32</f>
        <v>0</v>
      </c>
      <c r="AB32" s="6">
        <f>'FLUXO CAIXA  EXC FINAL'!AB32</f>
        <v>0</v>
      </c>
      <c r="AC32" s="40">
        <f>'FLUXO CAIXA  EXC FINAL'!AC32</f>
        <v>0</v>
      </c>
      <c r="AD32" s="40">
        <f>'FLUXO CAIXA  EXC FINAL'!AD32</f>
        <v>0</v>
      </c>
      <c r="AE32" s="6">
        <f>'FLUXO CAIXA  EXC FINAL'!AE32</f>
        <v>0</v>
      </c>
      <c r="AF32" s="6">
        <f>'FLUXO CAIXA  EXC FINAL'!AF32</f>
        <v>0</v>
      </c>
      <c r="AG32" s="6">
        <f>'FLUXO CAIXA  EXC FINAL'!AG32</f>
        <v>0</v>
      </c>
      <c r="AH32" s="6">
        <f>'FLUXO CAIXA  EXC FINAL'!AH32</f>
        <v>270</v>
      </c>
      <c r="AJ32" s="82">
        <f t="shared" si="1"/>
        <v>6.7606175498620587E-3</v>
      </c>
    </row>
    <row r="33" spans="2:37" x14ac:dyDescent="0.4">
      <c r="B33" s="19" t="s">
        <v>32</v>
      </c>
      <c r="C33" s="6">
        <f>'FLUXO CAIXA  EXC FINAL'!C33</f>
        <v>0</v>
      </c>
      <c r="D33" s="6">
        <f>'FLUXO CAIXA  EXC FINAL'!D33</f>
        <v>0</v>
      </c>
      <c r="E33" s="6">
        <f>'FLUXO CAIXA  EXC FINAL'!E33</f>
        <v>0</v>
      </c>
      <c r="F33" s="40">
        <f>'FLUXO CAIXA  EXC FINAL'!F33</f>
        <v>0</v>
      </c>
      <c r="G33" s="6">
        <f>'FLUXO CAIXA  EXC FINAL'!G33</f>
        <v>0</v>
      </c>
      <c r="H33" s="40">
        <f>'FLUXO CAIXA  EXC FINAL'!H33</f>
        <v>0</v>
      </c>
      <c r="I33" s="40">
        <f>'FLUXO CAIXA  EXC FINAL'!I33</f>
        <v>0</v>
      </c>
      <c r="J33" s="6">
        <f>'FLUXO CAIXA  EXC FINAL'!J33</f>
        <v>0</v>
      </c>
      <c r="K33" s="6">
        <f>'FLUXO CAIXA  EXC FINAL'!K33</f>
        <v>0</v>
      </c>
      <c r="L33" s="6">
        <f>'FLUXO CAIXA  EXC FINAL'!L33</f>
        <v>0</v>
      </c>
      <c r="M33" s="6">
        <f>'FLUXO CAIXA  EXC FINAL'!M33</f>
        <v>50</v>
      </c>
      <c r="N33" s="6">
        <f>'FLUXO CAIXA  EXC FINAL'!N33</f>
        <v>0</v>
      </c>
      <c r="O33" s="40">
        <f>'FLUXO CAIXA  EXC FINAL'!O33</f>
        <v>0</v>
      </c>
      <c r="P33" s="40">
        <f>'FLUXO CAIXA  EXC FINAL'!P33</f>
        <v>0</v>
      </c>
      <c r="Q33" s="6">
        <f>'FLUXO CAIXA  EXC FINAL'!Q33</f>
        <v>0</v>
      </c>
      <c r="R33" s="6">
        <f>'FLUXO CAIXA  EXC FINAL'!R33</f>
        <v>0</v>
      </c>
      <c r="S33" s="6">
        <f>'FLUXO CAIXA  EXC FINAL'!S33</f>
        <v>0</v>
      </c>
      <c r="T33" s="6">
        <f>'FLUXO CAIXA  EXC FINAL'!T33</f>
        <v>0</v>
      </c>
      <c r="U33" s="6">
        <f>'FLUXO CAIXA  EXC FINAL'!U33</f>
        <v>0</v>
      </c>
      <c r="V33" s="40">
        <f>'FLUXO CAIXA  EXC FINAL'!V33</f>
        <v>0</v>
      </c>
      <c r="W33" s="40">
        <f>'FLUXO CAIXA  EXC FINAL'!W33</f>
        <v>0</v>
      </c>
      <c r="X33" s="6">
        <f>'FLUXO CAIXA  EXC FINAL'!X33</f>
        <v>0</v>
      </c>
      <c r="Y33" s="6">
        <f>'FLUXO CAIXA  EXC FINAL'!Y33</f>
        <v>100</v>
      </c>
      <c r="Z33" s="6">
        <f>'FLUXO CAIXA  EXC FINAL'!Z33</f>
        <v>0</v>
      </c>
      <c r="AA33" s="6">
        <f>'FLUXO CAIXA  EXC FINAL'!AA33</f>
        <v>0</v>
      </c>
      <c r="AB33" s="6">
        <f>'FLUXO CAIXA  EXC FINAL'!AB33</f>
        <v>0</v>
      </c>
      <c r="AC33" s="40">
        <f>'FLUXO CAIXA  EXC FINAL'!AC33</f>
        <v>0</v>
      </c>
      <c r="AD33" s="40">
        <f>'FLUXO CAIXA  EXC FINAL'!AD33</f>
        <v>0</v>
      </c>
      <c r="AE33" s="6">
        <f>'FLUXO CAIXA  EXC FINAL'!AE33</f>
        <v>0</v>
      </c>
      <c r="AF33" s="6">
        <f>'FLUXO CAIXA  EXC FINAL'!AF33</f>
        <v>0</v>
      </c>
      <c r="AG33" s="6">
        <f>'FLUXO CAIXA  EXC FINAL'!AG33</f>
        <v>0</v>
      </c>
      <c r="AH33" s="6">
        <f>'FLUXO CAIXA  EXC FINAL'!AH33</f>
        <v>150</v>
      </c>
      <c r="AJ33" s="82">
        <f t="shared" si="1"/>
        <v>3.7558986388122545E-3</v>
      </c>
    </row>
    <row r="34" spans="2:37" x14ac:dyDescent="0.4">
      <c r="B34" s="20" t="s">
        <v>23</v>
      </c>
      <c r="C34" s="17">
        <f>'FLUXO CAIXA  EXC FINAL'!C34</f>
        <v>0</v>
      </c>
      <c r="D34" s="17">
        <f>'FLUXO CAIXA  EXC FINAL'!D34</f>
        <v>0</v>
      </c>
      <c r="E34" s="17">
        <f>'FLUXO CAIXA  EXC FINAL'!E34</f>
        <v>0</v>
      </c>
      <c r="F34" s="40">
        <f>'FLUXO CAIXA  EXC FINAL'!F34</f>
        <v>0</v>
      </c>
      <c r="G34" s="17">
        <f>'FLUXO CAIXA  EXC FINAL'!G34</f>
        <v>0</v>
      </c>
      <c r="H34" s="40">
        <f>'FLUXO CAIXA  EXC FINAL'!H34</f>
        <v>0</v>
      </c>
      <c r="I34" s="40">
        <f>'FLUXO CAIXA  EXC FINAL'!I34</f>
        <v>0</v>
      </c>
      <c r="J34" s="17">
        <f>'FLUXO CAIXA  EXC FINAL'!J34</f>
        <v>0</v>
      </c>
      <c r="K34" s="17">
        <f>'FLUXO CAIXA  EXC FINAL'!K34</f>
        <v>0</v>
      </c>
      <c r="L34" s="17">
        <f>'FLUXO CAIXA  EXC FINAL'!L34</f>
        <v>0</v>
      </c>
      <c r="M34" s="17">
        <f>'FLUXO CAIXA  EXC FINAL'!M34</f>
        <v>680</v>
      </c>
      <c r="N34" s="17">
        <f>'FLUXO CAIXA  EXC FINAL'!N34</f>
        <v>0</v>
      </c>
      <c r="O34" s="40">
        <f>'FLUXO CAIXA  EXC FINAL'!O34</f>
        <v>0</v>
      </c>
      <c r="P34" s="40">
        <f>'FLUXO CAIXA  EXC FINAL'!P34</f>
        <v>0</v>
      </c>
      <c r="Q34" s="17">
        <f>'FLUXO CAIXA  EXC FINAL'!Q34</f>
        <v>2200</v>
      </c>
      <c r="R34" s="17">
        <f>'FLUXO CAIXA  EXC FINAL'!R34</f>
        <v>0</v>
      </c>
      <c r="S34" s="17">
        <f>'FLUXO CAIXA  EXC FINAL'!S34</f>
        <v>0</v>
      </c>
      <c r="T34" s="17">
        <f>'FLUXO CAIXA  EXC FINAL'!T34</f>
        <v>0</v>
      </c>
      <c r="U34" s="17">
        <f>'FLUXO CAIXA  EXC FINAL'!U34</f>
        <v>0</v>
      </c>
      <c r="V34" s="40">
        <f>'FLUXO CAIXA  EXC FINAL'!V34</f>
        <v>0</v>
      </c>
      <c r="W34" s="40">
        <f>'FLUXO CAIXA  EXC FINAL'!W34</f>
        <v>0</v>
      </c>
      <c r="X34" s="17">
        <f>'FLUXO CAIXA  EXC FINAL'!X34</f>
        <v>350</v>
      </c>
      <c r="Y34" s="17">
        <f>'FLUXO CAIXA  EXC FINAL'!Y34</f>
        <v>0</v>
      </c>
      <c r="Z34" s="17">
        <f>'FLUXO CAIXA  EXC FINAL'!Z34</f>
        <v>0</v>
      </c>
      <c r="AA34" s="17">
        <f>'FLUXO CAIXA  EXC FINAL'!AA34</f>
        <v>0</v>
      </c>
      <c r="AB34" s="17">
        <f>'FLUXO CAIXA  EXC FINAL'!AB34</f>
        <v>0</v>
      </c>
      <c r="AC34" s="40">
        <f>'FLUXO CAIXA  EXC FINAL'!AC34</f>
        <v>0</v>
      </c>
      <c r="AD34" s="40">
        <f>'FLUXO CAIXA  EXC FINAL'!AD34</f>
        <v>0</v>
      </c>
      <c r="AE34" s="17">
        <f>'FLUXO CAIXA  EXC FINAL'!AE34</f>
        <v>0</v>
      </c>
      <c r="AF34" s="17">
        <f>'FLUXO CAIXA  EXC FINAL'!AF34</f>
        <v>0</v>
      </c>
      <c r="AG34" s="17">
        <f>'FLUXO CAIXA  EXC FINAL'!AG34</f>
        <v>0</v>
      </c>
      <c r="AH34" s="17">
        <f>'FLUXO CAIXA  EXC FINAL'!AH34</f>
        <v>3230</v>
      </c>
      <c r="AJ34" s="89">
        <f t="shared" si="1"/>
        <v>8.0877017355757211E-2</v>
      </c>
    </row>
    <row r="35" spans="2:37" x14ac:dyDescent="0.4">
      <c r="B35" s="19" t="s">
        <v>48</v>
      </c>
      <c r="C35" s="6">
        <f>'FLUXO CAIXA  EXC FINAL'!C35</f>
        <v>0</v>
      </c>
      <c r="D35" s="6">
        <f>'FLUXO CAIXA  EXC FINAL'!D35</f>
        <v>0</v>
      </c>
      <c r="E35" s="6">
        <f>'FLUXO CAIXA  EXC FINAL'!E35</f>
        <v>0</v>
      </c>
      <c r="F35" s="40">
        <f>'FLUXO CAIXA  EXC FINAL'!F35</f>
        <v>0</v>
      </c>
      <c r="G35" s="6">
        <f>'FLUXO CAIXA  EXC FINAL'!G35</f>
        <v>0</v>
      </c>
      <c r="H35" s="40">
        <f>'FLUXO CAIXA  EXC FINAL'!H35</f>
        <v>0</v>
      </c>
      <c r="I35" s="40">
        <f>'FLUXO CAIXA  EXC FINAL'!I35</f>
        <v>0</v>
      </c>
      <c r="J35" s="6">
        <f>'FLUXO CAIXA  EXC FINAL'!J35</f>
        <v>0</v>
      </c>
      <c r="K35" s="6">
        <f>'FLUXO CAIXA  EXC FINAL'!K35</f>
        <v>0</v>
      </c>
      <c r="L35" s="6">
        <f>'FLUXO CAIXA  EXC FINAL'!L35</f>
        <v>0</v>
      </c>
      <c r="M35" s="6">
        <f>'FLUXO CAIXA  EXC FINAL'!M35</f>
        <v>0</v>
      </c>
      <c r="N35" s="6">
        <f>'FLUXO CAIXA  EXC FINAL'!N35</f>
        <v>0</v>
      </c>
      <c r="O35" s="40">
        <f>'FLUXO CAIXA  EXC FINAL'!O35</f>
        <v>0</v>
      </c>
      <c r="P35" s="40">
        <f>'FLUXO CAIXA  EXC FINAL'!P35</f>
        <v>0</v>
      </c>
      <c r="Q35" s="6">
        <f>'FLUXO CAIXA  EXC FINAL'!Q35</f>
        <v>1100</v>
      </c>
      <c r="R35" s="6">
        <f>'FLUXO CAIXA  EXC FINAL'!R35</f>
        <v>0</v>
      </c>
      <c r="S35" s="6">
        <f>'FLUXO CAIXA  EXC FINAL'!S35</f>
        <v>0</v>
      </c>
      <c r="T35" s="6">
        <f>'FLUXO CAIXA  EXC FINAL'!T35</f>
        <v>0</v>
      </c>
      <c r="U35" s="6">
        <f>'FLUXO CAIXA  EXC FINAL'!U35</f>
        <v>0</v>
      </c>
      <c r="V35" s="40">
        <f>'FLUXO CAIXA  EXC FINAL'!V35</f>
        <v>0</v>
      </c>
      <c r="W35" s="40">
        <f>'FLUXO CAIXA  EXC FINAL'!W35</f>
        <v>0</v>
      </c>
      <c r="X35" s="6">
        <f>'FLUXO CAIXA  EXC FINAL'!X35</f>
        <v>0</v>
      </c>
      <c r="Y35" s="6">
        <f>'FLUXO CAIXA  EXC FINAL'!Y35</f>
        <v>0</v>
      </c>
      <c r="Z35" s="6">
        <f>'FLUXO CAIXA  EXC FINAL'!Z35</f>
        <v>0</v>
      </c>
      <c r="AA35" s="6">
        <f>'FLUXO CAIXA  EXC FINAL'!AA35</f>
        <v>0</v>
      </c>
      <c r="AB35" s="6">
        <f>'FLUXO CAIXA  EXC FINAL'!AB35</f>
        <v>0</v>
      </c>
      <c r="AC35" s="40">
        <f>'FLUXO CAIXA  EXC FINAL'!AC35</f>
        <v>0</v>
      </c>
      <c r="AD35" s="40">
        <f>'FLUXO CAIXA  EXC FINAL'!AD35</f>
        <v>0</v>
      </c>
      <c r="AE35" s="6">
        <f>'FLUXO CAIXA  EXC FINAL'!AE35</f>
        <v>0</v>
      </c>
      <c r="AF35" s="6">
        <f>'FLUXO CAIXA  EXC FINAL'!AF35</f>
        <v>0</v>
      </c>
      <c r="AG35" s="6">
        <f>'FLUXO CAIXA  EXC FINAL'!AG35</f>
        <v>0</v>
      </c>
      <c r="AH35" s="6">
        <f>'FLUXO CAIXA  EXC FINAL'!AH35</f>
        <v>1100</v>
      </c>
      <c r="AJ35" s="82">
        <f t="shared" si="1"/>
        <v>2.75432566846232E-2</v>
      </c>
    </row>
    <row r="36" spans="2:37" x14ac:dyDescent="0.4">
      <c r="B36" s="19" t="s">
        <v>20</v>
      </c>
      <c r="C36" s="6">
        <f>'FLUXO CAIXA  EXC FINAL'!C36</f>
        <v>0</v>
      </c>
      <c r="D36" s="6">
        <f>'FLUXO CAIXA  EXC FINAL'!D36</f>
        <v>0</v>
      </c>
      <c r="E36" s="6">
        <f>'FLUXO CAIXA  EXC FINAL'!E36</f>
        <v>0</v>
      </c>
      <c r="F36" s="40">
        <f>'FLUXO CAIXA  EXC FINAL'!F36</f>
        <v>0</v>
      </c>
      <c r="G36" s="6">
        <f>'FLUXO CAIXA  EXC FINAL'!G36</f>
        <v>0</v>
      </c>
      <c r="H36" s="40">
        <f>'FLUXO CAIXA  EXC FINAL'!H36</f>
        <v>0</v>
      </c>
      <c r="I36" s="40">
        <f>'FLUXO CAIXA  EXC FINAL'!I36</f>
        <v>0</v>
      </c>
      <c r="J36" s="6">
        <f>'FLUXO CAIXA  EXC FINAL'!J36</f>
        <v>0</v>
      </c>
      <c r="K36" s="6">
        <f>'FLUXO CAIXA  EXC FINAL'!K36</f>
        <v>0</v>
      </c>
      <c r="L36" s="6">
        <f>'FLUXO CAIXA  EXC FINAL'!L36</f>
        <v>0</v>
      </c>
      <c r="M36" s="6">
        <f>'FLUXO CAIXA  EXC FINAL'!M36</f>
        <v>0</v>
      </c>
      <c r="N36" s="6">
        <f>'FLUXO CAIXA  EXC FINAL'!N36</f>
        <v>0</v>
      </c>
      <c r="O36" s="40">
        <f>'FLUXO CAIXA  EXC FINAL'!O36</f>
        <v>0</v>
      </c>
      <c r="P36" s="40">
        <f>'FLUXO CAIXA  EXC FINAL'!P36</f>
        <v>0</v>
      </c>
      <c r="Q36" s="6">
        <f>'FLUXO CAIXA  EXC FINAL'!Q36</f>
        <v>1100</v>
      </c>
      <c r="R36" s="6">
        <f>'FLUXO CAIXA  EXC FINAL'!R36</f>
        <v>0</v>
      </c>
      <c r="S36" s="6">
        <f>'FLUXO CAIXA  EXC FINAL'!S36</f>
        <v>0</v>
      </c>
      <c r="T36" s="6">
        <f>'FLUXO CAIXA  EXC FINAL'!T36</f>
        <v>0</v>
      </c>
      <c r="U36" s="6">
        <f>'FLUXO CAIXA  EXC FINAL'!U36</f>
        <v>0</v>
      </c>
      <c r="V36" s="40">
        <f>'FLUXO CAIXA  EXC FINAL'!V36</f>
        <v>0</v>
      </c>
      <c r="W36" s="40">
        <f>'FLUXO CAIXA  EXC FINAL'!W36</f>
        <v>0</v>
      </c>
      <c r="X36" s="6">
        <f>'FLUXO CAIXA  EXC FINAL'!X36</f>
        <v>0</v>
      </c>
      <c r="Y36" s="6">
        <f>'FLUXO CAIXA  EXC FINAL'!Y36</f>
        <v>0</v>
      </c>
      <c r="Z36" s="6">
        <f>'FLUXO CAIXA  EXC FINAL'!Z36</f>
        <v>0</v>
      </c>
      <c r="AA36" s="6">
        <f>'FLUXO CAIXA  EXC FINAL'!AA36</f>
        <v>0</v>
      </c>
      <c r="AB36" s="6">
        <f>'FLUXO CAIXA  EXC FINAL'!AB36</f>
        <v>0</v>
      </c>
      <c r="AC36" s="40">
        <f>'FLUXO CAIXA  EXC FINAL'!AC36</f>
        <v>0</v>
      </c>
      <c r="AD36" s="40">
        <f>'FLUXO CAIXA  EXC FINAL'!AD36</f>
        <v>0</v>
      </c>
      <c r="AE36" s="6">
        <f>'FLUXO CAIXA  EXC FINAL'!AE36</f>
        <v>0</v>
      </c>
      <c r="AF36" s="6">
        <f>'FLUXO CAIXA  EXC FINAL'!AF36</f>
        <v>0</v>
      </c>
      <c r="AG36" s="6">
        <f>'FLUXO CAIXA  EXC FINAL'!AG36</f>
        <v>0</v>
      </c>
      <c r="AH36" s="6">
        <f>'FLUXO CAIXA  EXC FINAL'!AH36</f>
        <v>1100</v>
      </c>
      <c r="AJ36" s="82">
        <f t="shared" si="1"/>
        <v>2.75432566846232E-2</v>
      </c>
    </row>
    <row r="37" spans="2:37" x14ac:dyDescent="0.4">
      <c r="B37" s="19" t="s">
        <v>22</v>
      </c>
      <c r="C37" s="6">
        <f>'FLUXO CAIXA  EXC FINAL'!C37</f>
        <v>0</v>
      </c>
      <c r="D37" s="6">
        <f>'FLUXO CAIXA  EXC FINAL'!D37</f>
        <v>0</v>
      </c>
      <c r="E37" s="6">
        <f>'FLUXO CAIXA  EXC FINAL'!E37</f>
        <v>0</v>
      </c>
      <c r="F37" s="40">
        <f>'FLUXO CAIXA  EXC FINAL'!F37</f>
        <v>0</v>
      </c>
      <c r="G37" s="6">
        <f>'FLUXO CAIXA  EXC FINAL'!G37</f>
        <v>0</v>
      </c>
      <c r="H37" s="40">
        <f>'FLUXO CAIXA  EXC FINAL'!H37</f>
        <v>0</v>
      </c>
      <c r="I37" s="40">
        <f>'FLUXO CAIXA  EXC FINAL'!I37</f>
        <v>0</v>
      </c>
      <c r="J37" s="6">
        <f>'FLUXO CAIXA  EXC FINAL'!J37</f>
        <v>0</v>
      </c>
      <c r="K37" s="6">
        <f>'FLUXO CAIXA  EXC FINAL'!K37</f>
        <v>0</v>
      </c>
      <c r="L37" s="6">
        <f>'FLUXO CAIXA  EXC FINAL'!L37</f>
        <v>0</v>
      </c>
      <c r="M37" s="6">
        <f>'FLUXO CAIXA  EXC FINAL'!M37</f>
        <v>680</v>
      </c>
      <c r="N37" s="6">
        <f>'FLUXO CAIXA  EXC FINAL'!N37</f>
        <v>0</v>
      </c>
      <c r="O37" s="40">
        <f>'FLUXO CAIXA  EXC FINAL'!O37</f>
        <v>0</v>
      </c>
      <c r="P37" s="40">
        <f>'FLUXO CAIXA  EXC FINAL'!P37</f>
        <v>0</v>
      </c>
      <c r="Q37" s="6">
        <f>'FLUXO CAIXA  EXC FINAL'!Q37</f>
        <v>0</v>
      </c>
      <c r="R37" s="6">
        <f>'FLUXO CAIXA  EXC FINAL'!R37</f>
        <v>0</v>
      </c>
      <c r="S37" s="6">
        <f>'FLUXO CAIXA  EXC FINAL'!S37</f>
        <v>0</v>
      </c>
      <c r="T37" s="6">
        <f>'FLUXO CAIXA  EXC FINAL'!T37</f>
        <v>0</v>
      </c>
      <c r="U37" s="6">
        <f>'FLUXO CAIXA  EXC FINAL'!U37</f>
        <v>0</v>
      </c>
      <c r="V37" s="40">
        <f>'FLUXO CAIXA  EXC FINAL'!V37</f>
        <v>0</v>
      </c>
      <c r="W37" s="40">
        <f>'FLUXO CAIXA  EXC FINAL'!W37</f>
        <v>0</v>
      </c>
      <c r="X37" s="6">
        <f>'FLUXO CAIXA  EXC FINAL'!X37</f>
        <v>350</v>
      </c>
      <c r="Y37" s="6">
        <f>'FLUXO CAIXA  EXC FINAL'!Y37</f>
        <v>0</v>
      </c>
      <c r="Z37" s="6">
        <f>'FLUXO CAIXA  EXC FINAL'!Z37</f>
        <v>0</v>
      </c>
      <c r="AA37" s="6">
        <f>'FLUXO CAIXA  EXC FINAL'!AA37</f>
        <v>0</v>
      </c>
      <c r="AB37" s="6">
        <f>'FLUXO CAIXA  EXC FINAL'!AB37</f>
        <v>0</v>
      </c>
      <c r="AC37" s="40">
        <f>'FLUXO CAIXA  EXC FINAL'!AC37</f>
        <v>0</v>
      </c>
      <c r="AD37" s="40">
        <f>'FLUXO CAIXA  EXC FINAL'!AD37</f>
        <v>0</v>
      </c>
      <c r="AE37" s="6">
        <f>'FLUXO CAIXA  EXC FINAL'!AE37</f>
        <v>0</v>
      </c>
      <c r="AF37" s="6">
        <f>'FLUXO CAIXA  EXC FINAL'!AF37</f>
        <v>0</v>
      </c>
      <c r="AG37" s="6">
        <f>'FLUXO CAIXA  EXC FINAL'!AG37</f>
        <v>0</v>
      </c>
      <c r="AH37" s="6">
        <f>'FLUXO CAIXA  EXC FINAL'!AH37</f>
        <v>1030</v>
      </c>
      <c r="AJ37" s="82">
        <f t="shared" si="1"/>
        <v>2.5790503986510813E-2</v>
      </c>
    </row>
    <row r="38" spans="2:37" outlineLevel="1" x14ac:dyDescent="0.4">
      <c r="B38" s="50" t="s">
        <v>45</v>
      </c>
      <c r="C38" s="6">
        <f>'FLUXO CAIXA  EXC FINAL'!C38</f>
        <v>0</v>
      </c>
      <c r="D38" s="6">
        <f>'FLUXO CAIXA  EXC FINAL'!D38</f>
        <v>0</v>
      </c>
      <c r="E38" s="6">
        <f>'FLUXO CAIXA  EXC FINAL'!E38</f>
        <v>0</v>
      </c>
      <c r="F38" s="40">
        <f>'FLUXO CAIXA  EXC FINAL'!F38</f>
        <v>0</v>
      </c>
      <c r="G38" s="6">
        <f>'FLUXO CAIXA  EXC FINAL'!G38</f>
        <v>0</v>
      </c>
      <c r="H38" s="40">
        <f>'FLUXO CAIXA  EXC FINAL'!H38</f>
        <v>0</v>
      </c>
      <c r="I38" s="40">
        <f>'FLUXO CAIXA  EXC FINAL'!I38</f>
        <v>0</v>
      </c>
      <c r="J38" s="6">
        <f>'FLUXO CAIXA  EXC FINAL'!J38</f>
        <v>0</v>
      </c>
      <c r="K38" s="6">
        <f>'FLUXO CAIXA  EXC FINAL'!K38</f>
        <v>0</v>
      </c>
      <c r="L38" s="6">
        <f>'FLUXO CAIXA  EXC FINAL'!L38</f>
        <v>0</v>
      </c>
      <c r="M38" s="6">
        <f>'FLUXO CAIXA  EXC FINAL'!M38</f>
        <v>0</v>
      </c>
      <c r="N38" s="6">
        <f>'FLUXO CAIXA  EXC FINAL'!N38</f>
        <v>0</v>
      </c>
      <c r="O38" s="40">
        <f>'FLUXO CAIXA  EXC FINAL'!O38</f>
        <v>0</v>
      </c>
      <c r="P38" s="40">
        <f>'FLUXO CAIXA  EXC FINAL'!P38</f>
        <v>0</v>
      </c>
      <c r="Q38" s="6">
        <f>'FLUXO CAIXA  EXC FINAL'!Q38</f>
        <v>0</v>
      </c>
      <c r="R38" s="6">
        <f>'FLUXO CAIXA  EXC FINAL'!R38</f>
        <v>0</v>
      </c>
      <c r="S38" s="6">
        <f>'FLUXO CAIXA  EXC FINAL'!S38</f>
        <v>0</v>
      </c>
      <c r="T38" s="6">
        <f>'FLUXO CAIXA  EXC FINAL'!T38</f>
        <v>0</v>
      </c>
      <c r="U38" s="6">
        <f>'FLUXO CAIXA  EXC FINAL'!U38</f>
        <v>0</v>
      </c>
      <c r="V38" s="40">
        <f>'FLUXO CAIXA  EXC FINAL'!V38</f>
        <v>0</v>
      </c>
      <c r="W38" s="40">
        <f>'FLUXO CAIXA  EXC FINAL'!W38</f>
        <v>0</v>
      </c>
      <c r="X38" s="6">
        <f>'FLUXO CAIXA  EXC FINAL'!X38</f>
        <v>190</v>
      </c>
      <c r="Y38" s="6">
        <f>'FLUXO CAIXA  EXC FINAL'!Y38</f>
        <v>0</v>
      </c>
      <c r="Z38" s="6">
        <f>'FLUXO CAIXA  EXC FINAL'!Z38</f>
        <v>0</v>
      </c>
      <c r="AA38" s="6">
        <f>'FLUXO CAIXA  EXC FINAL'!AA38</f>
        <v>0</v>
      </c>
      <c r="AB38" s="6">
        <f>'FLUXO CAIXA  EXC FINAL'!AB38</f>
        <v>0</v>
      </c>
      <c r="AC38" s="40">
        <f>'FLUXO CAIXA  EXC FINAL'!AC38</f>
        <v>0</v>
      </c>
      <c r="AD38" s="40">
        <f>'FLUXO CAIXA  EXC FINAL'!AD38</f>
        <v>0</v>
      </c>
      <c r="AE38" s="6">
        <f>'FLUXO CAIXA  EXC FINAL'!AE38</f>
        <v>0</v>
      </c>
      <c r="AF38" s="6">
        <f>'FLUXO CAIXA  EXC FINAL'!AF38</f>
        <v>0</v>
      </c>
      <c r="AG38" s="6">
        <f>'FLUXO CAIXA  EXC FINAL'!AG38</f>
        <v>0</v>
      </c>
      <c r="AH38" s="6">
        <f>'FLUXO CAIXA  EXC FINAL'!AH38</f>
        <v>0</v>
      </c>
      <c r="AJ38" s="82">
        <f t="shared" si="1"/>
        <v>0</v>
      </c>
    </row>
    <row r="39" spans="2:37" outlineLevel="1" x14ac:dyDescent="0.4">
      <c r="B39" s="50" t="s">
        <v>46</v>
      </c>
      <c r="C39" s="6">
        <f>'FLUXO CAIXA  EXC FINAL'!C39</f>
        <v>0</v>
      </c>
      <c r="D39" s="6">
        <f>'FLUXO CAIXA  EXC FINAL'!D39</f>
        <v>0</v>
      </c>
      <c r="E39" s="6">
        <f>'FLUXO CAIXA  EXC FINAL'!E39</f>
        <v>0</v>
      </c>
      <c r="F39" s="40">
        <f>'FLUXO CAIXA  EXC FINAL'!F39</f>
        <v>0</v>
      </c>
      <c r="G39" s="6">
        <f>'FLUXO CAIXA  EXC FINAL'!G39</f>
        <v>0</v>
      </c>
      <c r="H39" s="40">
        <f>'FLUXO CAIXA  EXC FINAL'!H39</f>
        <v>0</v>
      </c>
      <c r="I39" s="40">
        <f>'FLUXO CAIXA  EXC FINAL'!I39</f>
        <v>0</v>
      </c>
      <c r="J39" s="6">
        <f>'FLUXO CAIXA  EXC FINAL'!J39</f>
        <v>0</v>
      </c>
      <c r="K39" s="6">
        <f>'FLUXO CAIXA  EXC FINAL'!K39</f>
        <v>0</v>
      </c>
      <c r="L39" s="6">
        <f>'FLUXO CAIXA  EXC FINAL'!L39</f>
        <v>0</v>
      </c>
      <c r="M39" s="6">
        <f>'FLUXO CAIXA  EXC FINAL'!M39</f>
        <v>0</v>
      </c>
      <c r="N39" s="6">
        <f>'FLUXO CAIXA  EXC FINAL'!N39</f>
        <v>0</v>
      </c>
      <c r="O39" s="40">
        <f>'FLUXO CAIXA  EXC FINAL'!O39</f>
        <v>0</v>
      </c>
      <c r="P39" s="40">
        <f>'FLUXO CAIXA  EXC FINAL'!P39</f>
        <v>0</v>
      </c>
      <c r="Q39" s="6">
        <f>'FLUXO CAIXA  EXC FINAL'!Q39</f>
        <v>0</v>
      </c>
      <c r="R39" s="6">
        <f>'FLUXO CAIXA  EXC FINAL'!R39</f>
        <v>0</v>
      </c>
      <c r="S39" s="6">
        <f>'FLUXO CAIXA  EXC FINAL'!S39</f>
        <v>0</v>
      </c>
      <c r="T39" s="6">
        <f>'FLUXO CAIXA  EXC FINAL'!T39</f>
        <v>0</v>
      </c>
      <c r="U39" s="6">
        <f>'FLUXO CAIXA  EXC FINAL'!U39</f>
        <v>0</v>
      </c>
      <c r="V39" s="40">
        <f>'FLUXO CAIXA  EXC FINAL'!V39</f>
        <v>0</v>
      </c>
      <c r="W39" s="40">
        <f>'FLUXO CAIXA  EXC FINAL'!W39</f>
        <v>0</v>
      </c>
      <c r="X39" s="6">
        <f>'FLUXO CAIXA  EXC FINAL'!X39</f>
        <v>160</v>
      </c>
      <c r="Y39" s="6">
        <f>'FLUXO CAIXA  EXC FINAL'!Y39</f>
        <v>0</v>
      </c>
      <c r="Z39" s="6">
        <f>'FLUXO CAIXA  EXC FINAL'!Z39</f>
        <v>0</v>
      </c>
      <c r="AA39" s="6">
        <f>'FLUXO CAIXA  EXC FINAL'!AA39</f>
        <v>0</v>
      </c>
      <c r="AB39" s="6">
        <f>'FLUXO CAIXA  EXC FINAL'!AB39</f>
        <v>0</v>
      </c>
      <c r="AC39" s="40">
        <f>'FLUXO CAIXA  EXC FINAL'!AC39</f>
        <v>0</v>
      </c>
      <c r="AD39" s="40">
        <f>'FLUXO CAIXA  EXC FINAL'!AD39</f>
        <v>0</v>
      </c>
      <c r="AE39" s="6">
        <f>'FLUXO CAIXA  EXC FINAL'!AE39</f>
        <v>0</v>
      </c>
      <c r="AF39" s="6">
        <f>'FLUXO CAIXA  EXC FINAL'!AF39</f>
        <v>0</v>
      </c>
      <c r="AG39" s="6">
        <f>'FLUXO CAIXA  EXC FINAL'!AG39</f>
        <v>0</v>
      </c>
      <c r="AH39" s="6">
        <f>'FLUXO CAIXA  EXC FINAL'!AH39</f>
        <v>0</v>
      </c>
      <c r="AJ39" s="82">
        <f t="shared" si="1"/>
        <v>0</v>
      </c>
    </row>
    <row r="40" spans="2:37" outlineLevel="1" x14ac:dyDescent="0.4">
      <c r="B40" s="50" t="s">
        <v>47</v>
      </c>
      <c r="C40" s="6">
        <f>'FLUXO CAIXA  EXC FINAL'!C40</f>
        <v>0</v>
      </c>
      <c r="D40" s="6">
        <f>'FLUXO CAIXA  EXC FINAL'!D40</f>
        <v>0</v>
      </c>
      <c r="E40" s="6">
        <f>'FLUXO CAIXA  EXC FINAL'!E40</f>
        <v>0</v>
      </c>
      <c r="F40" s="40">
        <f>'FLUXO CAIXA  EXC FINAL'!F40</f>
        <v>0</v>
      </c>
      <c r="G40" s="6">
        <f>'FLUXO CAIXA  EXC FINAL'!G40</f>
        <v>0</v>
      </c>
      <c r="H40" s="40">
        <f>'FLUXO CAIXA  EXC FINAL'!H40</f>
        <v>0</v>
      </c>
      <c r="I40" s="40">
        <f>'FLUXO CAIXA  EXC FINAL'!I40</f>
        <v>0</v>
      </c>
      <c r="J40" s="6">
        <f>'FLUXO CAIXA  EXC FINAL'!J40</f>
        <v>0</v>
      </c>
      <c r="K40" s="6">
        <f>'FLUXO CAIXA  EXC FINAL'!K40</f>
        <v>0</v>
      </c>
      <c r="L40" s="6">
        <f>'FLUXO CAIXA  EXC FINAL'!L40</f>
        <v>0</v>
      </c>
      <c r="M40" s="6">
        <f>'FLUXO CAIXA  EXC FINAL'!M40</f>
        <v>680</v>
      </c>
      <c r="N40" s="6">
        <f>'FLUXO CAIXA  EXC FINAL'!N40</f>
        <v>0</v>
      </c>
      <c r="O40" s="40">
        <f>'FLUXO CAIXA  EXC FINAL'!O40</f>
        <v>0</v>
      </c>
      <c r="P40" s="40">
        <f>'FLUXO CAIXA  EXC FINAL'!P40</f>
        <v>0</v>
      </c>
      <c r="Q40" s="6">
        <f>'FLUXO CAIXA  EXC FINAL'!Q40</f>
        <v>0</v>
      </c>
      <c r="R40" s="6">
        <f>'FLUXO CAIXA  EXC FINAL'!R40</f>
        <v>0</v>
      </c>
      <c r="S40" s="6">
        <f>'FLUXO CAIXA  EXC FINAL'!S40</f>
        <v>0</v>
      </c>
      <c r="T40" s="6">
        <f>'FLUXO CAIXA  EXC FINAL'!T40</f>
        <v>0</v>
      </c>
      <c r="U40" s="6">
        <f>'FLUXO CAIXA  EXC FINAL'!U40</f>
        <v>0</v>
      </c>
      <c r="V40" s="40">
        <f>'FLUXO CAIXA  EXC FINAL'!V40</f>
        <v>0</v>
      </c>
      <c r="W40" s="40">
        <f>'FLUXO CAIXA  EXC FINAL'!W40</f>
        <v>0</v>
      </c>
      <c r="X40" s="6">
        <f>'FLUXO CAIXA  EXC FINAL'!X40</f>
        <v>0</v>
      </c>
      <c r="Y40" s="6">
        <f>'FLUXO CAIXA  EXC FINAL'!Y40</f>
        <v>0</v>
      </c>
      <c r="Z40" s="6">
        <f>'FLUXO CAIXA  EXC FINAL'!Z40</f>
        <v>0</v>
      </c>
      <c r="AA40" s="6">
        <f>'FLUXO CAIXA  EXC FINAL'!AA40</f>
        <v>0</v>
      </c>
      <c r="AB40" s="6">
        <f>'FLUXO CAIXA  EXC FINAL'!AB40</f>
        <v>0</v>
      </c>
      <c r="AC40" s="40">
        <f>'FLUXO CAIXA  EXC FINAL'!AC40</f>
        <v>0</v>
      </c>
      <c r="AD40" s="40">
        <f>'FLUXO CAIXA  EXC FINAL'!AD40</f>
        <v>0</v>
      </c>
      <c r="AE40" s="6">
        <f>'FLUXO CAIXA  EXC FINAL'!AE40</f>
        <v>0</v>
      </c>
      <c r="AF40" s="6">
        <f>'FLUXO CAIXA  EXC FINAL'!AF40</f>
        <v>0</v>
      </c>
      <c r="AG40" s="6">
        <f>'FLUXO CAIXA  EXC FINAL'!AG40</f>
        <v>0</v>
      </c>
      <c r="AH40" s="6">
        <f>'FLUXO CAIXA  EXC FINAL'!AH40</f>
        <v>0</v>
      </c>
      <c r="AJ40" s="82">
        <f t="shared" si="1"/>
        <v>0</v>
      </c>
    </row>
    <row r="41" spans="2:37" x14ac:dyDescent="0.4">
      <c r="B41" s="16" t="s">
        <v>31</v>
      </c>
      <c r="C41" s="17">
        <f>'FLUXO CAIXA  EXC FINAL'!C41</f>
        <v>0</v>
      </c>
      <c r="D41" s="17">
        <f>'FLUXO CAIXA  EXC FINAL'!D41</f>
        <v>0</v>
      </c>
      <c r="E41" s="17">
        <f>'FLUXO CAIXA  EXC FINAL'!E41</f>
        <v>0</v>
      </c>
      <c r="F41" s="40">
        <f>'FLUXO CAIXA  EXC FINAL'!F41</f>
        <v>0</v>
      </c>
      <c r="G41" s="17">
        <f>'FLUXO CAIXA  EXC FINAL'!G41</f>
        <v>0</v>
      </c>
      <c r="H41" s="40">
        <f>'FLUXO CAIXA  EXC FINAL'!H41</f>
        <v>0</v>
      </c>
      <c r="I41" s="40">
        <f>'FLUXO CAIXA  EXC FINAL'!I41</f>
        <v>0</v>
      </c>
      <c r="J41" s="17">
        <f>'FLUXO CAIXA  EXC FINAL'!J41</f>
        <v>650</v>
      </c>
      <c r="K41" s="17">
        <f>'FLUXO CAIXA  EXC FINAL'!K41</f>
        <v>0</v>
      </c>
      <c r="L41" s="17">
        <f>'FLUXO CAIXA  EXC FINAL'!L41</f>
        <v>0</v>
      </c>
      <c r="M41" s="17">
        <f>'FLUXO CAIXA  EXC FINAL'!M41</f>
        <v>0</v>
      </c>
      <c r="N41" s="17">
        <f>'FLUXO CAIXA  EXC FINAL'!N41</f>
        <v>0</v>
      </c>
      <c r="O41" s="40">
        <f>'FLUXO CAIXA  EXC FINAL'!O41</f>
        <v>0</v>
      </c>
      <c r="P41" s="40">
        <f>'FLUXO CAIXA  EXC FINAL'!P41</f>
        <v>0</v>
      </c>
      <c r="Q41" s="17">
        <f>'FLUXO CAIXA  EXC FINAL'!Q41</f>
        <v>650</v>
      </c>
      <c r="R41" s="17">
        <f>'FLUXO CAIXA  EXC FINAL'!R41</f>
        <v>120</v>
      </c>
      <c r="S41" s="17">
        <f>'FLUXO CAIXA  EXC FINAL'!S41</f>
        <v>0</v>
      </c>
      <c r="T41" s="17">
        <f>'FLUXO CAIXA  EXC FINAL'!T41</f>
        <v>0</v>
      </c>
      <c r="U41" s="17">
        <f>'FLUXO CAIXA  EXC FINAL'!U41</f>
        <v>0</v>
      </c>
      <c r="V41" s="40">
        <f>'FLUXO CAIXA  EXC FINAL'!V41</f>
        <v>0</v>
      </c>
      <c r="W41" s="40">
        <f>'FLUXO CAIXA  EXC FINAL'!W41</f>
        <v>0</v>
      </c>
      <c r="X41" s="17">
        <f>'FLUXO CAIXA  EXC FINAL'!X41</f>
        <v>650</v>
      </c>
      <c r="Y41" s="17">
        <f>'FLUXO CAIXA  EXC FINAL'!Y41</f>
        <v>0</v>
      </c>
      <c r="Z41" s="17">
        <f>'FLUXO CAIXA  EXC FINAL'!Z41</f>
        <v>0</v>
      </c>
      <c r="AA41" s="17">
        <f>'FLUXO CAIXA  EXC FINAL'!AA41</f>
        <v>0</v>
      </c>
      <c r="AB41" s="17">
        <f>'FLUXO CAIXA  EXC FINAL'!AB41</f>
        <v>0</v>
      </c>
      <c r="AC41" s="40">
        <f>'FLUXO CAIXA  EXC FINAL'!AC41</f>
        <v>0</v>
      </c>
      <c r="AD41" s="40">
        <f>'FLUXO CAIXA  EXC FINAL'!AD41</f>
        <v>0</v>
      </c>
      <c r="AE41" s="17">
        <f>'FLUXO CAIXA  EXC FINAL'!AE41</f>
        <v>650</v>
      </c>
      <c r="AF41" s="17">
        <f>'FLUXO CAIXA  EXC FINAL'!AF41</f>
        <v>0</v>
      </c>
      <c r="AG41" s="17">
        <f>'FLUXO CAIXA  EXC FINAL'!AG41</f>
        <v>120</v>
      </c>
      <c r="AH41" s="17">
        <f>'FLUXO CAIXA  EXC FINAL'!AH41</f>
        <v>2840</v>
      </c>
      <c r="AJ41" s="89">
        <f t="shared" si="1"/>
        <v>7.1111680894845361E-2</v>
      </c>
    </row>
    <row r="42" spans="2:37" s="21" customFormat="1" x14ac:dyDescent="0.4">
      <c r="B42" s="19" t="s">
        <v>16</v>
      </c>
      <c r="C42" s="6">
        <f>'FLUXO CAIXA  EXC FINAL'!C42</f>
        <v>0</v>
      </c>
      <c r="D42" s="6">
        <f>'FLUXO CAIXA  EXC FINAL'!D42</f>
        <v>0</v>
      </c>
      <c r="E42" s="6">
        <f>'FLUXO CAIXA  EXC FINAL'!E42</f>
        <v>0</v>
      </c>
      <c r="F42" s="40">
        <f>'FLUXO CAIXA  EXC FINAL'!F42</f>
        <v>0</v>
      </c>
      <c r="G42" s="6">
        <f>'FLUXO CAIXA  EXC FINAL'!G42</f>
        <v>0</v>
      </c>
      <c r="H42" s="40">
        <f>'FLUXO CAIXA  EXC FINAL'!H42</f>
        <v>0</v>
      </c>
      <c r="I42" s="40">
        <f>'FLUXO CAIXA  EXC FINAL'!I42</f>
        <v>0</v>
      </c>
      <c r="J42" s="6">
        <f>'FLUXO CAIXA  EXC FINAL'!J42</f>
        <v>600</v>
      </c>
      <c r="K42" s="6">
        <f>'FLUXO CAIXA  EXC FINAL'!K42</f>
        <v>0</v>
      </c>
      <c r="L42" s="6">
        <f>'FLUXO CAIXA  EXC FINAL'!L42</f>
        <v>0</v>
      </c>
      <c r="M42" s="6">
        <f>'FLUXO CAIXA  EXC FINAL'!M42</f>
        <v>0</v>
      </c>
      <c r="N42" s="6">
        <f>'FLUXO CAIXA  EXC FINAL'!N42</f>
        <v>0</v>
      </c>
      <c r="O42" s="40">
        <f>'FLUXO CAIXA  EXC FINAL'!O42</f>
        <v>0</v>
      </c>
      <c r="P42" s="40">
        <f>'FLUXO CAIXA  EXC FINAL'!P42</f>
        <v>0</v>
      </c>
      <c r="Q42" s="6">
        <f>'FLUXO CAIXA  EXC FINAL'!Q42</f>
        <v>600</v>
      </c>
      <c r="R42" s="6">
        <f>'FLUXO CAIXA  EXC FINAL'!R42</f>
        <v>0</v>
      </c>
      <c r="S42" s="6">
        <f>'FLUXO CAIXA  EXC FINAL'!S42</f>
        <v>0</v>
      </c>
      <c r="T42" s="6">
        <f>'FLUXO CAIXA  EXC FINAL'!T42</f>
        <v>0</v>
      </c>
      <c r="U42" s="6">
        <f>'FLUXO CAIXA  EXC FINAL'!U42</f>
        <v>0</v>
      </c>
      <c r="V42" s="40">
        <f>'FLUXO CAIXA  EXC FINAL'!V42</f>
        <v>0</v>
      </c>
      <c r="W42" s="40">
        <f>'FLUXO CAIXA  EXC FINAL'!W42</f>
        <v>0</v>
      </c>
      <c r="X42" s="6">
        <f>'FLUXO CAIXA  EXC FINAL'!X42</f>
        <v>600</v>
      </c>
      <c r="Y42" s="6">
        <f>'FLUXO CAIXA  EXC FINAL'!Y42</f>
        <v>0</v>
      </c>
      <c r="Z42" s="6">
        <f>'FLUXO CAIXA  EXC FINAL'!Z42</f>
        <v>0</v>
      </c>
      <c r="AA42" s="6">
        <f>'FLUXO CAIXA  EXC FINAL'!AA42</f>
        <v>0</v>
      </c>
      <c r="AB42" s="6">
        <f>'FLUXO CAIXA  EXC FINAL'!AB42</f>
        <v>0</v>
      </c>
      <c r="AC42" s="40">
        <f>'FLUXO CAIXA  EXC FINAL'!AC42</f>
        <v>0</v>
      </c>
      <c r="AD42" s="40">
        <f>'FLUXO CAIXA  EXC FINAL'!AD42</f>
        <v>0</v>
      </c>
      <c r="AE42" s="6">
        <f>'FLUXO CAIXA  EXC FINAL'!AE42</f>
        <v>600</v>
      </c>
      <c r="AF42" s="6">
        <f>'FLUXO CAIXA  EXC FINAL'!AF42</f>
        <v>0</v>
      </c>
      <c r="AG42" s="6">
        <f>'FLUXO CAIXA  EXC FINAL'!AG42</f>
        <v>0</v>
      </c>
      <c r="AH42" s="6">
        <f>'FLUXO CAIXA  EXC FINAL'!AH42</f>
        <v>2400</v>
      </c>
      <c r="AJ42" s="82">
        <f t="shared" si="1"/>
        <v>6.0094378220996073E-2</v>
      </c>
      <c r="AK42" s="83"/>
    </row>
    <row r="43" spans="2:37" s="21" customFormat="1" x14ac:dyDescent="0.4">
      <c r="B43" s="19" t="s">
        <v>17</v>
      </c>
      <c r="C43" s="6">
        <f>'FLUXO CAIXA  EXC FINAL'!C43</f>
        <v>0</v>
      </c>
      <c r="D43" s="6">
        <f>'FLUXO CAIXA  EXC FINAL'!D43</f>
        <v>0</v>
      </c>
      <c r="E43" s="6">
        <f>'FLUXO CAIXA  EXC FINAL'!E43</f>
        <v>0</v>
      </c>
      <c r="F43" s="40">
        <f>'FLUXO CAIXA  EXC FINAL'!F43</f>
        <v>0</v>
      </c>
      <c r="G43" s="6">
        <f>'FLUXO CAIXA  EXC FINAL'!G43</f>
        <v>0</v>
      </c>
      <c r="H43" s="40">
        <f>'FLUXO CAIXA  EXC FINAL'!H43</f>
        <v>0</v>
      </c>
      <c r="I43" s="40">
        <f>'FLUXO CAIXA  EXC FINAL'!I43</f>
        <v>0</v>
      </c>
      <c r="J43" s="6">
        <f>'FLUXO CAIXA  EXC FINAL'!J43</f>
        <v>50</v>
      </c>
      <c r="K43" s="6">
        <f>'FLUXO CAIXA  EXC FINAL'!K43</f>
        <v>0</v>
      </c>
      <c r="L43" s="6">
        <f>'FLUXO CAIXA  EXC FINAL'!L43</f>
        <v>0</v>
      </c>
      <c r="M43" s="6">
        <f>'FLUXO CAIXA  EXC FINAL'!M43</f>
        <v>0</v>
      </c>
      <c r="N43" s="6">
        <f>'FLUXO CAIXA  EXC FINAL'!N43</f>
        <v>0</v>
      </c>
      <c r="O43" s="40">
        <f>'FLUXO CAIXA  EXC FINAL'!O43</f>
        <v>0</v>
      </c>
      <c r="P43" s="40">
        <f>'FLUXO CAIXA  EXC FINAL'!P43</f>
        <v>0</v>
      </c>
      <c r="Q43" s="6">
        <f>'FLUXO CAIXA  EXC FINAL'!Q43</f>
        <v>50</v>
      </c>
      <c r="R43" s="6">
        <f>'FLUXO CAIXA  EXC FINAL'!R43</f>
        <v>0</v>
      </c>
      <c r="S43" s="6">
        <f>'FLUXO CAIXA  EXC FINAL'!S43</f>
        <v>0</v>
      </c>
      <c r="T43" s="6">
        <f>'FLUXO CAIXA  EXC FINAL'!T43</f>
        <v>0</v>
      </c>
      <c r="U43" s="6">
        <f>'FLUXO CAIXA  EXC FINAL'!U43</f>
        <v>0</v>
      </c>
      <c r="V43" s="40">
        <f>'FLUXO CAIXA  EXC FINAL'!V43</f>
        <v>0</v>
      </c>
      <c r="W43" s="40">
        <f>'FLUXO CAIXA  EXC FINAL'!W43</f>
        <v>0</v>
      </c>
      <c r="X43" s="6">
        <f>'FLUXO CAIXA  EXC FINAL'!X43</f>
        <v>50</v>
      </c>
      <c r="Y43" s="6">
        <f>'FLUXO CAIXA  EXC FINAL'!Y43</f>
        <v>0</v>
      </c>
      <c r="Z43" s="6">
        <f>'FLUXO CAIXA  EXC FINAL'!Z43</f>
        <v>0</v>
      </c>
      <c r="AA43" s="6">
        <f>'FLUXO CAIXA  EXC FINAL'!AA43</f>
        <v>0</v>
      </c>
      <c r="AB43" s="6">
        <f>'FLUXO CAIXA  EXC FINAL'!AB43</f>
        <v>0</v>
      </c>
      <c r="AC43" s="40">
        <f>'FLUXO CAIXA  EXC FINAL'!AC43</f>
        <v>0</v>
      </c>
      <c r="AD43" s="40">
        <f>'FLUXO CAIXA  EXC FINAL'!AD43</f>
        <v>0</v>
      </c>
      <c r="AE43" s="6">
        <f>'FLUXO CAIXA  EXC FINAL'!AE43</f>
        <v>50</v>
      </c>
      <c r="AF43" s="6">
        <f>'FLUXO CAIXA  EXC FINAL'!AF43</f>
        <v>0</v>
      </c>
      <c r="AG43" s="6">
        <f>'FLUXO CAIXA  EXC FINAL'!AG43</f>
        <v>0</v>
      </c>
      <c r="AH43" s="6">
        <f>'FLUXO CAIXA  EXC FINAL'!AH43</f>
        <v>200</v>
      </c>
      <c r="AJ43" s="82">
        <f t="shared" si="1"/>
        <v>5.0078648517496724E-3</v>
      </c>
      <c r="AK43" s="83"/>
    </row>
    <row r="44" spans="2:37" s="21" customFormat="1" x14ac:dyDescent="0.4">
      <c r="B44" s="19" t="s">
        <v>38</v>
      </c>
      <c r="C44" s="6">
        <f>'FLUXO CAIXA  EXC FINAL'!C44</f>
        <v>0</v>
      </c>
      <c r="D44" s="6">
        <f>'FLUXO CAIXA  EXC FINAL'!D44</f>
        <v>0</v>
      </c>
      <c r="E44" s="6">
        <f>'FLUXO CAIXA  EXC FINAL'!E44</f>
        <v>0</v>
      </c>
      <c r="F44" s="40">
        <f>'FLUXO CAIXA  EXC FINAL'!F44</f>
        <v>0</v>
      </c>
      <c r="G44" s="6">
        <f>'FLUXO CAIXA  EXC FINAL'!G44</f>
        <v>0</v>
      </c>
      <c r="H44" s="40">
        <f>'FLUXO CAIXA  EXC FINAL'!H44</f>
        <v>0</v>
      </c>
      <c r="I44" s="40">
        <f>'FLUXO CAIXA  EXC FINAL'!I44</f>
        <v>0</v>
      </c>
      <c r="J44" s="6">
        <f>'FLUXO CAIXA  EXC FINAL'!J44</f>
        <v>0</v>
      </c>
      <c r="K44" s="6">
        <f>'FLUXO CAIXA  EXC FINAL'!K44</f>
        <v>0</v>
      </c>
      <c r="L44" s="6">
        <f>'FLUXO CAIXA  EXC FINAL'!L44</f>
        <v>0</v>
      </c>
      <c r="M44" s="6">
        <f>'FLUXO CAIXA  EXC FINAL'!M44</f>
        <v>0</v>
      </c>
      <c r="N44" s="6">
        <f>'FLUXO CAIXA  EXC FINAL'!N44</f>
        <v>0</v>
      </c>
      <c r="O44" s="40">
        <f>'FLUXO CAIXA  EXC FINAL'!O44</f>
        <v>0</v>
      </c>
      <c r="P44" s="40">
        <f>'FLUXO CAIXA  EXC FINAL'!P44</f>
        <v>0</v>
      </c>
      <c r="Q44" s="6">
        <f>'FLUXO CAIXA  EXC FINAL'!Q44</f>
        <v>0</v>
      </c>
      <c r="R44" s="6">
        <f>'FLUXO CAIXA  EXC FINAL'!R44</f>
        <v>120</v>
      </c>
      <c r="S44" s="6">
        <f>'FLUXO CAIXA  EXC FINAL'!S44</f>
        <v>0</v>
      </c>
      <c r="T44" s="6">
        <f>'FLUXO CAIXA  EXC FINAL'!T44</f>
        <v>0</v>
      </c>
      <c r="U44" s="6">
        <f>'FLUXO CAIXA  EXC FINAL'!U44</f>
        <v>0</v>
      </c>
      <c r="V44" s="40">
        <f>'FLUXO CAIXA  EXC FINAL'!V44</f>
        <v>0</v>
      </c>
      <c r="W44" s="40">
        <f>'FLUXO CAIXA  EXC FINAL'!W44</f>
        <v>0</v>
      </c>
      <c r="X44" s="6">
        <f>'FLUXO CAIXA  EXC FINAL'!X44</f>
        <v>0</v>
      </c>
      <c r="Y44" s="6">
        <f>'FLUXO CAIXA  EXC FINAL'!Y44</f>
        <v>0</v>
      </c>
      <c r="Z44" s="6">
        <f>'FLUXO CAIXA  EXC FINAL'!Z44</f>
        <v>0</v>
      </c>
      <c r="AA44" s="6">
        <f>'FLUXO CAIXA  EXC FINAL'!AA44</f>
        <v>0</v>
      </c>
      <c r="AB44" s="6">
        <f>'FLUXO CAIXA  EXC FINAL'!AB44</f>
        <v>0</v>
      </c>
      <c r="AC44" s="40">
        <f>'FLUXO CAIXA  EXC FINAL'!AC44</f>
        <v>0</v>
      </c>
      <c r="AD44" s="40">
        <f>'FLUXO CAIXA  EXC FINAL'!AD44</f>
        <v>0</v>
      </c>
      <c r="AE44" s="6">
        <f>'FLUXO CAIXA  EXC FINAL'!AE44</f>
        <v>0</v>
      </c>
      <c r="AF44" s="6">
        <f>'FLUXO CAIXA  EXC FINAL'!AF44</f>
        <v>0</v>
      </c>
      <c r="AG44" s="6">
        <f>'FLUXO CAIXA  EXC FINAL'!AG44</f>
        <v>120</v>
      </c>
      <c r="AH44" s="6">
        <f>'FLUXO CAIXA  EXC FINAL'!AH44</f>
        <v>240</v>
      </c>
      <c r="AJ44" s="82">
        <f t="shared" si="1"/>
        <v>6.0094378220996074E-3</v>
      </c>
      <c r="AK44" s="83"/>
    </row>
    <row r="45" spans="2:37" s="21" customFormat="1" x14ac:dyDescent="0.4">
      <c r="B45" s="22" t="s">
        <v>33</v>
      </c>
      <c r="C45" s="17">
        <f>'FLUXO CAIXA  EXC FINAL'!C45</f>
        <v>0</v>
      </c>
      <c r="D45" s="17">
        <f>'FLUXO CAIXA  EXC FINAL'!D45</f>
        <v>0</v>
      </c>
      <c r="E45" s="17">
        <f>'FLUXO CAIXA  EXC FINAL'!E45</f>
        <v>90</v>
      </c>
      <c r="F45" s="40">
        <f>'FLUXO CAIXA  EXC FINAL'!F45</f>
        <v>0</v>
      </c>
      <c r="G45" s="17">
        <f>'FLUXO CAIXA  EXC FINAL'!G45</f>
        <v>0</v>
      </c>
      <c r="H45" s="40">
        <f>'FLUXO CAIXA  EXC FINAL'!H45</f>
        <v>0</v>
      </c>
      <c r="I45" s="40">
        <f>'FLUXO CAIXA  EXC FINAL'!I45</f>
        <v>0</v>
      </c>
      <c r="J45" s="17">
        <f>'FLUXO CAIXA  EXC FINAL'!J45</f>
        <v>0</v>
      </c>
      <c r="K45" s="17">
        <f>'FLUXO CAIXA  EXC FINAL'!K45</f>
        <v>0</v>
      </c>
      <c r="L45" s="17">
        <f>'FLUXO CAIXA  EXC FINAL'!L45</f>
        <v>90</v>
      </c>
      <c r="M45" s="17">
        <f>'FLUXO CAIXA  EXC FINAL'!M45</f>
        <v>0</v>
      </c>
      <c r="N45" s="17">
        <f>'FLUXO CAIXA  EXC FINAL'!N45</f>
        <v>0</v>
      </c>
      <c r="O45" s="40">
        <f>'FLUXO CAIXA  EXC FINAL'!O45</f>
        <v>0</v>
      </c>
      <c r="P45" s="40">
        <f>'FLUXO CAIXA  EXC FINAL'!P45</f>
        <v>0</v>
      </c>
      <c r="Q45" s="17">
        <f>'FLUXO CAIXA  EXC FINAL'!Q45</f>
        <v>140</v>
      </c>
      <c r="R45" s="17">
        <f>'FLUXO CAIXA  EXC FINAL'!R45</f>
        <v>0</v>
      </c>
      <c r="S45" s="17">
        <f>'FLUXO CAIXA  EXC FINAL'!S45</f>
        <v>90</v>
      </c>
      <c r="T45" s="17">
        <f>'FLUXO CAIXA  EXC FINAL'!T45</f>
        <v>0</v>
      </c>
      <c r="U45" s="17">
        <f>'FLUXO CAIXA  EXC FINAL'!U45</f>
        <v>0</v>
      </c>
      <c r="V45" s="40">
        <f>'FLUXO CAIXA  EXC FINAL'!V45</f>
        <v>0</v>
      </c>
      <c r="W45" s="40">
        <f>'FLUXO CAIXA  EXC FINAL'!W45</f>
        <v>0</v>
      </c>
      <c r="X45" s="17">
        <f>'FLUXO CAIXA  EXC FINAL'!X45</f>
        <v>0</v>
      </c>
      <c r="Y45" s="17">
        <f>'FLUXO CAIXA  EXC FINAL'!Y45</f>
        <v>0</v>
      </c>
      <c r="Z45" s="17">
        <f>'FLUXO CAIXA  EXC FINAL'!Z45</f>
        <v>90</v>
      </c>
      <c r="AA45" s="17">
        <f>'FLUXO CAIXA  EXC FINAL'!AA45</f>
        <v>0</v>
      </c>
      <c r="AB45" s="17">
        <f>'FLUXO CAIXA  EXC FINAL'!AB45</f>
        <v>0</v>
      </c>
      <c r="AC45" s="40">
        <f>'FLUXO CAIXA  EXC FINAL'!AC45</f>
        <v>0</v>
      </c>
      <c r="AD45" s="40">
        <f>'FLUXO CAIXA  EXC FINAL'!AD45</f>
        <v>0</v>
      </c>
      <c r="AE45" s="17">
        <f>'FLUXO CAIXA  EXC FINAL'!AE45</f>
        <v>0</v>
      </c>
      <c r="AF45" s="17">
        <f>'FLUXO CAIXA  EXC FINAL'!AF45</f>
        <v>0</v>
      </c>
      <c r="AG45" s="17">
        <f>'FLUXO CAIXA  EXC FINAL'!AG45</f>
        <v>90</v>
      </c>
      <c r="AH45" s="17">
        <f>'FLUXO CAIXA  EXC FINAL'!AH45</f>
        <v>590</v>
      </c>
      <c r="AJ45" s="89">
        <f t="shared" si="1"/>
        <v>1.4773201312661535E-2</v>
      </c>
      <c r="AK45" s="83"/>
    </row>
    <row r="46" spans="2:37" s="21" customFormat="1" x14ac:dyDescent="0.4">
      <c r="B46" s="23" t="s">
        <v>34</v>
      </c>
      <c r="C46" s="6">
        <f>'FLUXO CAIXA  EXC FINAL'!C46</f>
        <v>0</v>
      </c>
      <c r="D46" s="6">
        <f>'FLUXO CAIXA  EXC FINAL'!D46</f>
        <v>0</v>
      </c>
      <c r="E46" s="6">
        <f>'FLUXO CAIXA  EXC FINAL'!E46</f>
        <v>0</v>
      </c>
      <c r="F46" s="40">
        <f>'FLUXO CAIXA  EXC FINAL'!F46</f>
        <v>0</v>
      </c>
      <c r="G46" s="6">
        <f>'FLUXO CAIXA  EXC FINAL'!G46</f>
        <v>0</v>
      </c>
      <c r="H46" s="40">
        <f>'FLUXO CAIXA  EXC FINAL'!H46</f>
        <v>0</v>
      </c>
      <c r="I46" s="40">
        <f>'FLUXO CAIXA  EXC FINAL'!I46</f>
        <v>0</v>
      </c>
      <c r="J46" s="6">
        <f>'FLUXO CAIXA  EXC FINAL'!J46</f>
        <v>0</v>
      </c>
      <c r="K46" s="6">
        <f>'FLUXO CAIXA  EXC FINAL'!K46</f>
        <v>0</v>
      </c>
      <c r="L46" s="6">
        <f>'FLUXO CAIXA  EXC FINAL'!L46</f>
        <v>0</v>
      </c>
      <c r="M46" s="6">
        <f>'FLUXO CAIXA  EXC FINAL'!M46</f>
        <v>0</v>
      </c>
      <c r="N46" s="6">
        <f>'FLUXO CAIXA  EXC FINAL'!N46</f>
        <v>0</v>
      </c>
      <c r="O46" s="40">
        <f>'FLUXO CAIXA  EXC FINAL'!O46</f>
        <v>0</v>
      </c>
      <c r="P46" s="40">
        <f>'FLUXO CAIXA  EXC FINAL'!P46</f>
        <v>0</v>
      </c>
      <c r="Q46" s="6">
        <f>'FLUXO CAIXA  EXC FINAL'!Q46</f>
        <v>140</v>
      </c>
      <c r="R46" s="6">
        <f>'FLUXO CAIXA  EXC FINAL'!R46</f>
        <v>0</v>
      </c>
      <c r="S46" s="6">
        <f>'FLUXO CAIXA  EXC FINAL'!S46</f>
        <v>0</v>
      </c>
      <c r="T46" s="6">
        <f>'FLUXO CAIXA  EXC FINAL'!T46</f>
        <v>0</v>
      </c>
      <c r="U46" s="6">
        <f>'FLUXO CAIXA  EXC FINAL'!U46</f>
        <v>0</v>
      </c>
      <c r="V46" s="40">
        <f>'FLUXO CAIXA  EXC FINAL'!V46</f>
        <v>0</v>
      </c>
      <c r="W46" s="40">
        <f>'FLUXO CAIXA  EXC FINAL'!W46</f>
        <v>0</v>
      </c>
      <c r="X46" s="6">
        <f>'FLUXO CAIXA  EXC FINAL'!X46</f>
        <v>0</v>
      </c>
      <c r="Y46" s="6">
        <f>'FLUXO CAIXA  EXC FINAL'!Y46</f>
        <v>0</v>
      </c>
      <c r="Z46" s="6">
        <f>'FLUXO CAIXA  EXC FINAL'!Z46</f>
        <v>0</v>
      </c>
      <c r="AA46" s="6">
        <f>'FLUXO CAIXA  EXC FINAL'!AA46</f>
        <v>0</v>
      </c>
      <c r="AB46" s="6">
        <f>'FLUXO CAIXA  EXC FINAL'!AB46</f>
        <v>0</v>
      </c>
      <c r="AC46" s="40">
        <f>'FLUXO CAIXA  EXC FINAL'!AC46</f>
        <v>0</v>
      </c>
      <c r="AD46" s="40">
        <f>'FLUXO CAIXA  EXC FINAL'!AD46</f>
        <v>0</v>
      </c>
      <c r="AE46" s="6">
        <f>'FLUXO CAIXA  EXC FINAL'!AE46</f>
        <v>0</v>
      </c>
      <c r="AF46" s="6">
        <f>'FLUXO CAIXA  EXC FINAL'!AF46</f>
        <v>0</v>
      </c>
      <c r="AG46" s="6">
        <f>'FLUXO CAIXA  EXC FINAL'!AG46</f>
        <v>0</v>
      </c>
      <c r="AH46" s="6">
        <f>'FLUXO CAIXA  EXC FINAL'!AH46</f>
        <v>140</v>
      </c>
      <c r="AJ46" s="82">
        <f t="shared" si="1"/>
        <v>3.5055053962247708E-3</v>
      </c>
      <c r="AK46" s="83"/>
    </row>
    <row r="47" spans="2:37" s="21" customFormat="1" x14ac:dyDescent="0.4">
      <c r="B47" s="23" t="s">
        <v>39</v>
      </c>
      <c r="C47" s="6">
        <f>'FLUXO CAIXA  EXC FINAL'!C47</f>
        <v>0</v>
      </c>
      <c r="D47" s="6">
        <f>'FLUXO CAIXA  EXC FINAL'!D47</f>
        <v>0</v>
      </c>
      <c r="E47" s="6">
        <f>'FLUXO CAIXA  EXC FINAL'!E47</f>
        <v>90</v>
      </c>
      <c r="F47" s="40">
        <f>'FLUXO CAIXA  EXC FINAL'!F47</f>
        <v>0</v>
      </c>
      <c r="G47" s="6">
        <f>'FLUXO CAIXA  EXC FINAL'!G47</f>
        <v>0</v>
      </c>
      <c r="H47" s="40">
        <f>'FLUXO CAIXA  EXC FINAL'!H47</f>
        <v>0</v>
      </c>
      <c r="I47" s="40">
        <f>'FLUXO CAIXA  EXC FINAL'!I47</f>
        <v>0</v>
      </c>
      <c r="J47" s="6">
        <f>'FLUXO CAIXA  EXC FINAL'!J47</f>
        <v>0</v>
      </c>
      <c r="K47" s="6">
        <f>'FLUXO CAIXA  EXC FINAL'!K47</f>
        <v>0</v>
      </c>
      <c r="L47" s="6">
        <f>'FLUXO CAIXA  EXC FINAL'!L47</f>
        <v>90</v>
      </c>
      <c r="M47" s="6">
        <f>'FLUXO CAIXA  EXC FINAL'!M47</f>
        <v>0</v>
      </c>
      <c r="N47" s="6">
        <f>'FLUXO CAIXA  EXC FINAL'!N47</f>
        <v>0</v>
      </c>
      <c r="O47" s="40">
        <f>'FLUXO CAIXA  EXC FINAL'!O47</f>
        <v>0</v>
      </c>
      <c r="P47" s="40">
        <f>'FLUXO CAIXA  EXC FINAL'!P47</f>
        <v>0</v>
      </c>
      <c r="Q47" s="21">
        <f>'FLUXO CAIXA  EXC FINAL'!Q47</f>
        <v>0</v>
      </c>
      <c r="R47" s="6">
        <f>'FLUXO CAIXA  EXC FINAL'!R47</f>
        <v>0</v>
      </c>
      <c r="S47" s="6">
        <f>'FLUXO CAIXA  EXC FINAL'!S47</f>
        <v>90</v>
      </c>
      <c r="T47" s="6">
        <f>'FLUXO CAIXA  EXC FINAL'!T47</f>
        <v>0</v>
      </c>
      <c r="U47" s="6">
        <f>'FLUXO CAIXA  EXC FINAL'!U47</f>
        <v>0</v>
      </c>
      <c r="V47" s="40">
        <f>'FLUXO CAIXA  EXC FINAL'!V47</f>
        <v>0</v>
      </c>
      <c r="W47" s="40">
        <f>'FLUXO CAIXA  EXC FINAL'!W47</f>
        <v>0</v>
      </c>
      <c r="X47" s="6">
        <f>'FLUXO CAIXA  EXC FINAL'!X47</f>
        <v>0</v>
      </c>
      <c r="Y47" s="6">
        <f>'FLUXO CAIXA  EXC FINAL'!Y47</f>
        <v>0</v>
      </c>
      <c r="Z47" s="6">
        <f>'FLUXO CAIXA  EXC FINAL'!Z47</f>
        <v>90</v>
      </c>
      <c r="AA47" s="6">
        <f>'FLUXO CAIXA  EXC FINAL'!AA47</f>
        <v>0</v>
      </c>
      <c r="AB47" s="6">
        <f>'FLUXO CAIXA  EXC FINAL'!AB47</f>
        <v>0</v>
      </c>
      <c r="AC47" s="40">
        <f>'FLUXO CAIXA  EXC FINAL'!AC47</f>
        <v>0</v>
      </c>
      <c r="AD47" s="40">
        <f>'FLUXO CAIXA  EXC FINAL'!AD47</f>
        <v>0</v>
      </c>
      <c r="AE47" s="6">
        <f>'FLUXO CAIXA  EXC FINAL'!AE47</f>
        <v>0</v>
      </c>
      <c r="AF47" s="6">
        <f>'FLUXO CAIXA  EXC FINAL'!AF47</f>
        <v>0</v>
      </c>
      <c r="AG47" s="6">
        <f>'FLUXO CAIXA  EXC FINAL'!AG47</f>
        <v>90</v>
      </c>
      <c r="AH47" s="6">
        <f>'FLUXO CAIXA  EXC FINAL'!AH47</f>
        <v>450</v>
      </c>
      <c r="AJ47" s="82">
        <f t="shared" si="1"/>
        <v>1.1267695916436764E-2</v>
      </c>
      <c r="AK47" s="83"/>
    </row>
    <row r="48" spans="2:37" x14ac:dyDescent="0.4">
      <c r="B48" s="16" t="s">
        <v>6</v>
      </c>
      <c r="C48" s="17">
        <f>'FLUXO CAIXA  EXC FINAL'!C48</f>
        <v>0</v>
      </c>
      <c r="D48" s="17">
        <f>'FLUXO CAIXA  EXC FINAL'!D48</f>
        <v>0</v>
      </c>
      <c r="E48" s="17">
        <f>'FLUXO CAIXA  EXC FINAL'!E48</f>
        <v>0</v>
      </c>
      <c r="F48" s="40">
        <f>'FLUXO CAIXA  EXC FINAL'!F48</f>
        <v>0</v>
      </c>
      <c r="G48" s="17">
        <f>'FLUXO CAIXA  EXC FINAL'!G48</f>
        <v>0</v>
      </c>
      <c r="H48" s="40">
        <f>'FLUXO CAIXA  EXC FINAL'!H48</f>
        <v>0</v>
      </c>
      <c r="I48" s="40">
        <f>'FLUXO CAIXA  EXC FINAL'!I48</f>
        <v>0</v>
      </c>
      <c r="J48" s="17">
        <f>'FLUXO CAIXA  EXC FINAL'!J48</f>
        <v>0</v>
      </c>
      <c r="K48" s="17">
        <f>'FLUXO CAIXA  EXC FINAL'!K48</f>
        <v>252.27999999999997</v>
      </c>
      <c r="L48" s="17">
        <f>'FLUXO CAIXA  EXC FINAL'!L48</f>
        <v>0</v>
      </c>
      <c r="M48" s="17">
        <f>'FLUXO CAIXA  EXC FINAL'!M48</f>
        <v>0</v>
      </c>
      <c r="N48" s="17">
        <f>'FLUXO CAIXA  EXC FINAL'!N48</f>
        <v>0</v>
      </c>
      <c r="O48" s="40">
        <f>'FLUXO CAIXA  EXC FINAL'!O48</f>
        <v>0</v>
      </c>
      <c r="P48" s="40">
        <f>'FLUXO CAIXA  EXC FINAL'!P48</f>
        <v>0</v>
      </c>
      <c r="Q48" s="17">
        <f>'FLUXO CAIXA  EXC FINAL'!Q48</f>
        <v>0</v>
      </c>
      <c r="R48" s="17">
        <f>'FLUXO CAIXA  EXC FINAL'!R48</f>
        <v>0</v>
      </c>
      <c r="S48" s="17">
        <f>'FLUXO CAIXA  EXC FINAL'!S48</f>
        <v>30.4</v>
      </c>
      <c r="T48" s="17">
        <f>'FLUXO CAIXA  EXC FINAL'!T48</f>
        <v>0</v>
      </c>
      <c r="U48" s="17">
        <f>'FLUXO CAIXA  EXC FINAL'!U48</f>
        <v>0</v>
      </c>
      <c r="V48" s="40">
        <f>'FLUXO CAIXA  EXC FINAL'!V48</f>
        <v>0</v>
      </c>
      <c r="W48" s="40">
        <f>'FLUXO CAIXA  EXC FINAL'!W48</f>
        <v>0</v>
      </c>
      <c r="X48" s="17">
        <f>'FLUXO CAIXA  EXC FINAL'!X48</f>
        <v>0</v>
      </c>
      <c r="Y48" s="17">
        <f>'FLUXO CAIXA  EXC FINAL'!Y48</f>
        <v>0</v>
      </c>
      <c r="Z48" s="17">
        <f>'FLUXO CAIXA  EXC FINAL'!Z48</f>
        <v>0</v>
      </c>
      <c r="AA48" s="17">
        <f>'FLUXO CAIXA  EXC FINAL'!AA48</f>
        <v>0</v>
      </c>
      <c r="AB48" s="17">
        <f>'FLUXO CAIXA  EXC FINAL'!AB48</f>
        <v>159</v>
      </c>
      <c r="AC48" s="40">
        <f>'FLUXO CAIXA  EXC FINAL'!AC48</f>
        <v>0</v>
      </c>
      <c r="AD48" s="40">
        <f>'FLUXO CAIXA  EXC FINAL'!AD48</f>
        <v>0</v>
      </c>
      <c r="AE48" s="17">
        <f>'FLUXO CAIXA  EXC FINAL'!AE48</f>
        <v>80</v>
      </c>
      <c r="AF48" s="17">
        <f>'FLUXO CAIXA  EXC FINAL'!AF48</f>
        <v>0</v>
      </c>
      <c r="AG48" s="17">
        <f>'FLUXO CAIXA  EXC FINAL'!AG48</f>
        <v>0</v>
      </c>
      <c r="AH48" s="17">
        <f>'FLUXO CAIXA  EXC FINAL'!AH48</f>
        <v>521.67999999999995</v>
      </c>
      <c r="AJ48" s="89">
        <f t="shared" si="1"/>
        <v>1.3062514679303845E-2</v>
      </c>
    </row>
    <row r="49" spans="2:37" x14ac:dyDescent="0.4">
      <c r="B49" s="19" t="s">
        <v>13</v>
      </c>
      <c r="C49" s="6">
        <f>'FLUXO CAIXA  EXC FINAL'!C49</f>
        <v>0</v>
      </c>
      <c r="D49" s="6">
        <f>'FLUXO CAIXA  EXC FINAL'!D49</f>
        <v>0</v>
      </c>
      <c r="E49" s="6">
        <f>'FLUXO CAIXA  EXC FINAL'!E49</f>
        <v>0</v>
      </c>
      <c r="F49" s="40">
        <f>'FLUXO CAIXA  EXC FINAL'!F49</f>
        <v>0</v>
      </c>
      <c r="G49" s="6">
        <f>'FLUXO CAIXA  EXC FINAL'!G49</f>
        <v>0</v>
      </c>
      <c r="H49" s="40">
        <f>'FLUXO CAIXA  EXC FINAL'!H49</f>
        <v>0</v>
      </c>
      <c r="I49" s="40">
        <f>'FLUXO CAIXA  EXC FINAL'!I49</f>
        <v>0</v>
      </c>
      <c r="J49" s="6">
        <f>'FLUXO CAIXA  EXC FINAL'!J49</f>
        <v>0</v>
      </c>
      <c r="K49" s="6">
        <f>'FLUXO CAIXA  EXC FINAL'!K49</f>
        <v>0</v>
      </c>
      <c r="L49" s="6">
        <f>'FLUXO CAIXA  EXC FINAL'!L49</f>
        <v>0</v>
      </c>
      <c r="M49" s="6">
        <f>'FLUXO CAIXA  EXC FINAL'!M49</f>
        <v>0</v>
      </c>
      <c r="N49" s="6">
        <f>'FLUXO CAIXA  EXC FINAL'!N49</f>
        <v>0</v>
      </c>
      <c r="O49" s="40">
        <f>'FLUXO CAIXA  EXC FINAL'!O49</f>
        <v>0</v>
      </c>
      <c r="P49" s="40">
        <f>'FLUXO CAIXA  EXC FINAL'!P49</f>
        <v>0</v>
      </c>
      <c r="Q49" s="6">
        <f>'FLUXO CAIXA  EXC FINAL'!Q49</f>
        <v>0</v>
      </c>
      <c r="R49" s="6">
        <f>'FLUXO CAIXA  EXC FINAL'!R49</f>
        <v>0</v>
      </c>
      <c r="S49" s="6">
        <f>'FLUXO CAIXA  EXC FINAL'!S49</f>
        <v>0</v>
      </c>
      <c r="T49" s="6">
        <f>'FLUXO CAIXA  EXC FINAL'!T49</f>
        <v>0</v>
      </c>
      <c r="U49" s="6">
        <f>'FLUXO CAIXA  EXC FINAL'!U49</f>
        <v>0</v>
      </c>
      <c r="V49" s="40">
        <f>'FLUXO CAIXA  EXC FINAL'!V49</f>
        <v>0</v>
      </c>
      <c r="W49" s="40">
        <f>'FLUXO CAIXA  EXC FINAL'!W49</f>
        <v>0</v>
      </c>
      <c r="X49" s="6">
        <f>'FLUXO CAIXA  EXC FINAL'!X49</f>
        <v>0</v>
      </c>
      <c r="Y49" s="6">
        <f>'FLUXO CAIXA  EXC FINAL'!Y49</f>
        <v>0</v>
      </c>
      <c r="Z49" s="6">
        <f>'FLUXO CAIXA  EXC FINAL'!Z49</f>
        <v>0</v>
      </c>
      <c r="AA49" s="6">
        <f>'FLUXO CAIXA  EXC FINAL'!AA49</f>
        <v>0</v>
      </c>
      <c r="AB49" s="6">
        <f>'FLUXO CAIXA  EXC FINAL'!AB49</f>
        <v>0</v>
      </c>
      <c r="AC49" s="40">
        <f>'FLUXO CAIXA  EXC FINAL'!AC49</f>
        <v>0</v>
      </c>
      <c r="AD49" s="40">
        <f>'FLUXO CAIXA  EXC FINAL'!AD49</f>
        <v>0</v>
      </c>
      <c r="AE49" s="6">
        <f>'FLUXO CAIXA  EXC FINAL'!AE49</f>
        <v>80</v>
      </c>
      <c r="AF49" s="6">
        <f>'FLUXO CAIXA  EXC FINAL'!AF49</f>
        <v>0</v>
      </c>
      <c r="AG49" s="6">
        <f>'FLUXO CAIXA  EXC FINAL'!AG49</f>
        <v>0</v>
      </c>
      <c r="AH49" s="6">
        <f>'FLUXO CAIXA  EXC FINAL'!AH49</f>
        <v>80</v>
      </c>
      <c r="AJ49" s="82">
        <f t="shared" si="1"/>
        <v>2.0031459406998691E-3</v>
      </c>
    </row>
    <row r="50" spans="2:37" x14ac:dyDescent="0.4">
      <c r="B50" s="19" t="s">
        <v>14</v>
      </c>
      <c r="C50" s="6">
        <f>'FLUXO CAIXA  EXC FINAL'!C50</f>
        <v>0</v>
      </c>
      <c r="D50" s="6">
        <f>'FLUXO CAIXA  EXC FINAL'!D50</f>
        <v>0</v>
      </c>
      <c r="E50" s="6">
        <f>'FLUXO CAIXA  EXC FINAL'!E50</f>
        <v>0</v>
      </c>
      <c r="F50" s="40">
        <f>'FLUXO CAIXA  EXC FINAL'!F50</f>
        <v>0</v>
      </c>
      <c r="G50" s="6">
        <f>'FLUXO CAIXA  EXC FINAL'!G50</f>
        <v>0</v>
      </c>
      <c r="H50" s="40">
        <f>'FLUXO CAIXA  EXC FINAL'!H50</f>
        <v>0</v>
      </c>
      <c r="I50" s="40">
        <f>'FLUXO CAIXA  EXC FINAL'!I50</f>
        <v>0</v>
      </c>
      <c r="J50" s="6">
        <f>'FLUXO CAIXA  EXC FINAL'!J50</f>
        <v>0</v>
      </c>
      <c r="K50" s="6">
        <f>'FLUXO CAIXA  EXC FINAL'!K50</f>
        <v>252.27999999999997</v>
      </c>
      <c r="L50" s="6">
        <f>'FLUXO CAIXA  EXC FINAL'!L50</f>
        <v>0</v>
      </c>
      <c r="M50" s="6">
        <f>'FLUXO CAIXA  EXC FINAL'!M50</f>
        <v>0</v>
      </c>
      <c r="N50" s="6">
        <f>'FLUXO CAIXA  EXC FINAL'!N50</f>
        <v>0</v>
      </c>
      <c r="O50" s="40">
        <f>'FLUXO CAIXA  EXC FINAL'!O50</f>
        <v>0</v>
      </c>
      <c r="P50" s="40">
        <f>'FLUXO CAIXA  EXC FINAL'!P50</f>
        <v>0</v>
      </c>
      <c r="Q50" s="6">
        <f>'FLUXO CAIXA  EXC FINAL'!Q50</f>
        <v>0</v>
      </c>
      <c r="R50" s="6">
        <f>'FLUXO CAIXA  EXC FINAL'!R50</f>
        <v>0</v>
      </c>
      <c r="S50" s="6">
        <f>'FLUXO CAIXA  EXC FINAL'!S50</f>
        <v>30.4</v>
      </c>
      <c r="T50" s="6">
        <f>'FLUXO CAIXA  EXC FINAL'!T50</f>
        <v>0</v>
      </c>
      <c r="U50" s="6">
        <f>'FLUXO CAIXA  EXC FINAL'!U50</f>
        <v>0</v>
      </c>
      <c r="V50" s="40">
        <f>'FLUXO CAIXA  EXC FINAL'!V50</f>
        <v>0</v>
      </c>
      <c r="W50" s="40">
        <f>'FLUXO CAIXA  EXC FINAL'!W50</f>
        <v>0</v>
      </c>
      <c r="X50" s="6">
        <f>'FLUXO CAIXA  EXC FINAL'!X50</f>
        <v>0</v>
      </c>
      <c r="Y50" s="6">
        <f>'FLUXO CAIXA  EXC FINAL'!Y50</f>
        <v>0</v>
      </c>
      <c r="Z50" s="6">
        <f>'FLUXO CAIXA  EXC FINAL'!Z50</f>
        <v>0</v>
      </c>
      <c r="AA50" s="6">
        <f>'FLUXO CAIXA  EXC FINAL'!AA50</f>
        <v>0</v>
      </c>
      <c r="AB50" s="6">
        <f>'FLUXO CAIXA  EXC FINAL'!AB50</f>
        <v>0</v>
      </c>
      <c r="AC50" s="40">
        <f>'FLUXO CAIXA  EXC FINAL'!AC50</f>
        <v>0</v>
      </c>
      <c r="AD50" s="40">
        <f>'FLUXO CAIXA  EXC FINAL'!AD50</f>
        <v>0</v>
      </c>
      <c r="AE50" s="6">
        <f>'FLUXO CAIXA  EXC FINAL'!AE50</f>
        <v>0</v>
      </c>
      <c r="AF50" s="6">
        <f>'FLUXO CAIXA  EXC FINAL'!AF50</f>
        <v>0</v>
      </c>
      <c r="AG50" s="6">
        <f>'FLUXO CAIXA  EXC FINAL'!AG50</f>
        <v>0</v>
      </c>
      <c r="AH50" s="6">
        <f>'FLUXO CAIXA  EXC FINAL'!AH50</f>
        <v>282.67999999999995</v>
      </c>
      <c r="AJ50" s="82">
        <f t="shared" si="1"/>
        <v>7.0781161814629867E-3</v>
      </c>
    </row>
    <row r="51" spans="2:37" x14ac:dyDescent="0.4">
      <c r="B51" s="19" t="s">
        <v>15</v>
      </c>
      <c r="C51" s="6">
        <f>'FLUXO CAIXA  EXC FINAL'!C51</f>
        <v>0</v>
      </c>
      <c r="D51" s="6">
        <f>'FLUXO CAIXA  EXC FINAL'!D51</f>
        <v>0</v>
      </c>
      <c r="E51" s="6">
        <f>'FLUXO CAIXA  EXC FINAL'!E51</f>
        <v>0</v>
      </c>
      <c r="F51" s="40">
        <f>'FLUXO CAIXA  EXC FINAL'!F51</f>
        <v>0</v>
      </c>
      <c r="G51" s="6">
        <f>'FLUXO CAIXA  EXC FINAL'!G51</f>
        <v>0</v>
      </c>
      <c r="H51" s="40">
        <f>'FLUXO CAIXA  EXC FINAL'!H51</f>
        <v>0</v>
      </c>
      <c r="I51" s="40">
        <f>'FLUXO CAIXA  EXC FINAL'!I51</f>
        <v>0</v>
      </c>
      <c r="J51" s="6">
        <f>'FLUXO CAIXA  EXC FINAL'!J51</f>
        <v>0</v>
      </c>
      <c r="K51" s="6">
        <f>'FLUXO CAIXA  EXC FINAL'!K51</f>
        <v>0</v>
      </c>
      <c r="L51" s="6">
        <f>'FLUXO CAIXA  EXC FINAL'!L51</f>
        <v>0</v>
      </c>
      <c r="M51" s="6">
        <f>'FLUXO CAIXA  EXC FINAL'!M51</f>
        <v>0</v>
      </c>
      <c r="N51" s="6">
        <f>'FLUXO CAIXA  EXC FINAL'!N51</f>
        <v>0</v>
      </c>
      <c r="O51" s="40">
        <f>'FLUXO CAIXA  EXC FINAL'!O51</f>
        <v>0</v>
      </c>
      <c r="P51" s="40">
        <f>'FLUXO CAIXA  EXC FINAL'!P51</f>
        <v>0</v>
      </c>
      <c r="Q51" s="6">
        <f>'FLUXO CAIXA  EXC FINAL'!Q51</f>
        <v>0</v>
      </c>
      <c r="R51" s="6">
        <f>'FLUXO CAIXA  EXC FINAL'!R51</f>
        <v>0</v>
      </c>
      <c r="S51" s="6">
        <f>'FLUXO CAIXA  EXC FINAL'!S51</f>
        <v>0</v>
      </c>
      <c r="T51" s="6">
        <f>'FLUXO CAIXA  EXC FINAL'!T51</f>
        <v>0</v>
      </c>
      <c r="U51" s="6">
        <f>'FLUXO CAIXA  EXC FINAL'!U51</f>
        <v>0</v>
      </c>
      <c r="V51" s="40">
        <f>'FLUXO CAIXA  EXC FINAL'!V51</f>
        <v>0</v>
      </c>
      <c r="W51" s="40">
        <f>'FLUXO CAIXA  EXC FINAL'!W51</f>
        <v>0</v>
      </c>
      <c r="X51" s="6">
        <f>'FLUXO CAIXA  EXC FINAL'!X51</f>
        <v>0</v>
      </c>
      <c r="Y51" s="6">
        <f>'FLUXO CAIXA  EXC FINAL'!Y51</f>
        <v>0</v>
      </c>
      <c r="Z51" s="6">
        <f>'FLUXO CAIXA  EXC FINAL'!Z51</f>
        <v>0</v>
      </c>
      <c r="AA51" s="6">
        <f>'FLUXO CAIXA  EXC FINAL'!AA51</f>
        <v>0</v>
      </c>
      <c r="AB51" s="6">
        <f>'FLUXO CAIXA  EXC FINAL'!AB51</f>
        <v>159</v>
      </c>
      <c r="AC51" s="40">
        <f>'FLUXO CAIXA  EXC FINAL'!AC51</f>
        <v>0</v>
      </c>
      <c r="AD51" s="40">
        <f>'FLUXO CAIXA  EXC FINAL'!AD51</f>
        <v>0</v>
      </c>
      <c r="AE51" s="6">
        <f>'FLUXO CAIXA  EXC FINAL'!AE51</f>
        <v>0</v>
      </c>
      <c r="AF51" s="6">
        <f>'FLUXO CAIXA  EXC FINAL'!AF51</f>
        <v>0</v>
      </c>
      <c r="AG51" s="6">
        <f>'FLUXO CAIXA  EXC FINAL'!AG51</f>
        <v>0</v>
      </c>
      <c r="AH51" s="6">
        <f>'FLUXO CAIXA  EXC FINAL'!AH51</f>
        <v>159</v>
      </c>
      <c r="AJ51" s="82">
        <f t="shared" si="1"/>
        <v>3.9812525571409898E-3</v>
      </c>
    </row>
    <row r="52" spans="2:37" x14ac:dyDescent="0.4">
      <c r="B52" s="24" t="s">
        <v>7</v>
      </c>
      <c r="C52" s="25">
        <f>'FLUXO CAIXA  EXC FINAL'!C52</f>
        <v>0</v>
      </c>
      <c r="D52" s="25">
        <f>'FLUXO CAIXA  EXC FINAL'!D52</f>
        <v>0</v>
      </c>
      <c r="E52" s="25">
        <f>'FLUXO CAIXA  EXC FINAL'!E52</f>
        <v>90</v>
      </c>
      <c r="F52" s="29">
        <f>'FLUXO CAIXA  EXC FINAL'!F52</f>
        <v>0</v>
      </c>
      <c r="G52" s="25">
        <f>'FLUXO CAIXA  EXC FINAL'!G52</f>
        <v>0</v>
      </c>
      <c r="H52" s="29">
        <f>'FLUXO CAIXA  EXC FINAL'!H52</f>
        <v>0</v>
      </c>
      <c r="I52" s="29">
        <f>'FLUXO CAIXA  EXC FINAL'!I52</f>
        <v>0</v>
      </c>
      <c r="J52" s="25">
        <f>'FLUXO CAIXA  EXC FINAL'!J52</f>
        <v>650</v>
      </c>
      <c r="K52" s="25">
        <f>'FLUXO CAIXA  EXC FINAL'!K52</f>
        <v>24647.78</v>
      </c>
      <c r="L52" s="25">
        <f>'FLUXO CAIXA  EXC FINAL'!L52</f>
        <v>90</v>
      </c>
      <c r="M52" s="25">
        <f>'FLUXO CAIXA  EXC FINAL'!M52</f>
        <v>3930</v>
      </c>
      <c r="N52" s="25">
        <f>'FLUXO CAIXA  EXC FINAL'!N52</f>
        <v>0</v>
      </c>
      <c r="O52" s="29">
        <f>'FLUXO CAIXA  EXC FINAL'!O52</f>
        <v>0</v>
      </c>
      <c r="P52" s="29">
        <f>'FLUXO CAIXA  EXC FINAL'!P52</f>
        <v>0</v>
      </c>
      <c r="Q52" s="25">
        <f>'FLUXO CAIXA  EXC FINAL'!Q52</f>
        <v>2990</v>
      </c>
      <c r="R52" s="25">
        <f>'FLUXO CAIXA  EXC FINAL'!R52</f>
        <v>2120</v>
      </c>
      <c r="S52" s="25">
        <f>'FLUXO CAIXA  EXC FINAL'!S52</f>
        <v>120.4</v>
      </c>
      <c r="T52" s="25">
        <f>'FLUXO CAIXA  EXC FINAL'!T52</f>
        <v>120</v>
      </c>
      <c r="U52" s="25">
        <f>'FLUXO CAIXA  EXC FINAL'!U52</f>
        <v>0</v>
      </c>
      <c r="V52" s="29">
        <f>'FLUXO CAIXA  EXC FINAL'!V52</f>
        <v>0</v>
      </c>
      <c r="W52" s="29">
        <f>'FLUXO CAIXA  EXC FINAL'!W52</f>
        <v>0</v>
      </c>
      <c r="X52" s="25">
        <f>'FLUXO CAIXA  EXC FINAL'!X52</f>
        <v>1270</v>
      </c>
      <c r="Y52" s="25">
        <f>'FLUXO CAIXA  EXC FINAL'!Y52</f>
        <v>100</v>
      </c>
      <c r="Z52" s="25">
        <f>'FLUXO CAIXA  EXC FINAL'!Z52</f>
        <v>90</v>
      </c>
      <c r="AA52" s="25">
        <f>'FLUXO CAIXA  EXC FINAL'!AA52</f>
        <v>0</v>
      </c>
      <c r="AB52" s="25">
        <f>'FLUXO CAIXA  EXC FINAL'!AB52</f>
        <v>759</v>
      </c>
      <c r="AC52" s="29">
        <f>'FLUXO CAIXA  EXC FINAL'!AC52</f>
        <v>0</v>
      </c>
      <c r="AD52" s="29">
        <f>'FLUXO CAIXA  EXC FINAL'!AD52</f>
        <v>0</v>
      </c>
      <c r="AE52" s="25">
        <f>'FLUXO CAIXA  EXC FINAL'!AE52</f>
        <v>730</v>
      </c>
      <c r="AF52" s="25">
        <f>'FLUXO CAIXA  EXC FINAL'!AF52</f>
        <v>0</v>
      </c>
      <c r="AG52" s="25">
        <f>'FLUXO CAIXA  EXC FINAL'!AG52</f>
        <v>2230</v>
      </c>
      <c r="AH52" s="90">
        <f>'FLUXO CAIXA  EXC FINAL'!AH52</f>
        <v>39937.18</v>
      </c>
    </row>
    <row r="53" spans="2:37" x14ac:dyDescent="0.25">
      <c r="B53" s="26"/>
      <c r="C53" s="27"/>
      <c r="D53" s="27"/>
      <c r="E53" s="27"/>
      <c r="F53" s="46"/>
      <c r="G53" s="27"/>
      <c r="H53" s="46"/>
      <c r="I53" s="46"/>
      <c r="J53" s="27"/>
      <c r="K53" s="27"/>
      <c r="L53" s="27"/>
      <c r="M53" s="27"/>
      <c r="N53" s="27"/>
      <c r="O53" s="46"/>
      <c r="P53" s="46"/>
      <c r="Q53" s="27"/>
      <c r="R53" s="27"/>
      <c r="S53" s="27"/>
      <c r="T53" s="27"/>
      <c r="U53" s="27"/>
      <c r="V53" s="46"/>
      <c r="W53" s="46"/>
      <c r="X53" s="27"/>
      <c r="Y53" s="27"/>
      <c r="Z53" s="27"/>
      <c r="AA53" s="27"/>
      <c r="AB53" s="27"/>
      <c r="AC53" s="46"/>
      <c r="AD53" s="46"/>
      <c r="AE53" s="27"/>
      <c r="AF53" s="27"/>
      <c r="AG53" s="27"/>
      <c r="AH53" s="27"/>
    </row>
    <row r="54" spans="2:37" x14ac:dyDescent="0.4">
      <c r="B54" s="28" t="s">
        <v>40</v>
      </c>
      <c r="C54" s="29">
        <f>'FLUXO CAIXA  EXC FINAL'!C54</f>
        <v>0</v>
      </c>
      <c r="D54" s="29">
        <f>'FLUXO CAIXA  EXC FINAL'!D54</f>
        <v>10000</v>
      </c>
      <c r="E54" s="29">
        <f>'FLUXO CAIXA  EXC FINAL'!E54</f>
        <v>9910</v>
      </c>
      <c r="F54" s="29">
        <f>'FLUXO CAIXA  EXC FINAL'!F54</f>
        <v>9910</v>
      </c>
      <c r="G54" s="29">
        <f>'FLUXO CAIXA  EXC FINAL'!G54</f>
        <v>10160</v>
      </c>
      <c r="H54" s="29">
        <f>'FLUXO CAIXA  EXC FINAL'!H54</f>
        <v>10160</v>
      </c>
      <c r="I54" s="29">
        <f>'FLUXO CAIXA  EXC FINAL'!I54</f>
        <v>10160</v>
      </c>
      <c r="J54" s="29">
        <f>'FLUXO CAIXA  EXC FINAL'!J54</f>
        <v>19750</v>
      </c>
      <c r="K54" s="29">
        <f>'FLUXO CAIXA  EXC FINAL'!K54</f>
        <v>5777.2200000000012</v>
      </c>
      <c r="L54" s="29">
        <f>'FLUXO CAIXA  EXC FINAL'!L54</f>
        <v>5687.2200000000012</v>
      </c>
      <c r="M54" s="29">
        <f>'FLUXO CAIXA  EXC FINAL'!M54</f>
        <v>2957.2200000000012</v>
      </c>
      <c r="N54" s="29">
        <f>'FLUXO CAIXA  EXC FINAL'!N54</f>
        <v>2957.2200000000012</v>
      </c>
      <c r="O54" s="29">
        <f>'FLUXO CAIXA  EXC FINAL'!O54</f>
        <v>2957.2200000000012</v>
      </c>
      <c r="P54" s="29">
        <f>'FLUXO CAIXA  EXC FINAL'!P54</f>
        <v>2957.2200000000012</v>
      </c>
      <c r="Q54" s="29">
        <f>'FLUXO CAIXA  EXC FINAL'!Q54</f>
        <v>39.220000000001164</v>
      </c>
      <c r="R54" s="29">
        <f>'FLUXO CAIXA  EXC FINAL'!R54</f>
        <v>3364.2200000000012</v>
      </c>
      <c r="S54" s="29">
        <f>'FLUXO CAIXA  EXC FINAL'!S54</f>
        <v>3243.8200000000011</v>
      </c>
      <c r="T54" s="29">
        <f>'FLUXO CAIXA  EXC FINAL'!T54</f>
        <v>15123.820000000002</v>
      </c>
      <c r="U54" s="29">
        <f>'FLUXO CAIXA  EXC FINAL'!U54</f>
        <v>15123.820000000002</v>
      </c>
      <c r="V54" s="29">
        <f>'FLUXO CAIXA  EXC FINAL'!V54</f>
        <v>15123.820000000002</v>
      </c>
      <c r="W54" s="29">
        <f>'FLUXO CAIXA  EXC FINAL'!W54</f>
        <v>15123.820000000002</v>
      </c>
      <c r="X54" s="29">
        <f>'FLUXO CAIXA  EXC FINAL'!X54</f>
        <v>18938.82</v>
      </c>
      <c r="Y54" s="29">
        <f>'FLUXO CAIXA  EXC FINAL'!Y54</f>
        <v>18838.82</v>
      </c>
      <c r="Z54" s="29">
        <f>'FLUXO CAIXA  EXC FINAL'!Z54</f>
        <v>18748.82</v>
      </c>
      <c r="AA54" s="29">
        <f>'FLUXO CAIXA  EXC FINAL'!AA54</f>
        <v>18748.82</v>
      </c>
      <c r="AB54" s="29">
        <f>'FLUXO CAIXA  EXC FINAL'!AB54</f>
        <v>17989.82</v>
      </c>
      <c r="AC54" s="29">
        <f>'FLUXO CAIXA  EXC FINAL'!AC54</f>
        <v>17989.82</v>
      </c>
      <c r="AD54" s="29">
        <f>'FLUXO CAIXA  EXC FINAL'!AD54</f>
        <v>17989.82</v>
      </c>
      <c r="AE54" s="29">
        <f>'FLUXO CAIXA  EXC FINAL'!AE54</f>
        <v>17259.82</v>
      </c>
      <c r="AF54" s="29">
        <f>'FLUXO CAIXA  EXC FINAL'!AF54</f>
        <v>17259.82</v>
      </c>
      <c r="AG54" s="29">
        <f>'FLUXO CAIXA  EXC FINAL'!AG54</f>
        <v>15029.82</v>
      </c>
      <c r="AH54" s="29">
        <f>'FLUXO CAIXA  EXC FINAL'!AH54</f>
        <v>0</v>
      </c>
    </row>
    <row r="55" spans="2:37" s="30" customFormat="1" x14ac:dyDescent="0.25">
      <c r="D55" s="31"/>
      <c r="G55" s="32"/>
      <c r="H55" s="32"/>
      <c r="I55" s="32"/>
      <c r="O55" s="32"/>
      <c r="AJ55" s="82"/>
      <c r="AK55" s="73"/>
    </row>
    <row r="56" spans="2:37" x14ac:dyDescent="0.25">
      <c r="E56" s="33" t="e">
        <f>SUM(#REF!)</f>
        <v>#REF!</v>
      </c>
    </row>
  </sheetData>
  <mergeCells count="1">
    <mergeCell ref="B2:N2"/>
  </mergeCells>
  <pageMargins left="0.25" right="0.25" top="0.75" bottom="0.75" header="0.3" footer="0.3"/>
  <pageSetup paperSize="9" scale="1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11"/>
  <sheetViews>
    <sheetView topLeftCell="A12" workbookViewId="0">
      <selection activeCell="A7" sqref="A7:J11"/>
    </sheetView>
  </sheetViews>
  <sheetFormatPr defaultRowHeight="15" x14ac:dyDescent="0.25"/>
  <sheetData>
    <row r="2" spans="1:10" x14ac:dyDescent="0.25">
      <c r="A2" s="94" t="s">
        <v>57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</row>
    <row r="4" spans="1:10" x14ac:dyDescent="0.25">
      <c r="A4" s="94"/>
      <c r="B4" s="94"/>
      <c r="C4" s="94"/>
      <c r="D4" s="94"/>
      <c r="E4" s="94"/>
      <c r="F4" s="94"/>
      <c r="G4" s="94"/>
      <c r="H4" s="94"/>
      <c r="I4" s="94"/>
      <c r="J4" s="94"/>
    </row>
    <row r="5" spans="1:10" x14ac:dyDescent="0.25">
      <c r="A5" s="94"/>
      <c r="B5" s="94"/>
      <c r="C5" s="94"/>
      <c r="D5" s="94"/>
      <c r="E5" s="94"/>
      <c r="F5" s="94"/>
      <c r="G5" s="94"/>
      <c r="H5" s="94"/>
      <c r="I5" s="94"/>
      <c r="J5" s="94"/>
    </row>
    <row r="6" spans="1:10" x14ac:dyDescent="0.25">
      <c r="A6" s="94"/>
      <c r="B6" s="94"/>
      <c r="C6" s="94"/>
      <c r="D6" s="94"/>
      <c r="E6" s="94"/>
      <c r="F6" s="94"/>
      <c r="G6" s="94"/>
      <c r="H6" s="94"/>
      <c r="I6" s="94"/>
      <c r="J6" s="94"/>
    </row>
    <row r="7" spans="1:10" x14ac:dyDescent="0.25">
      <c r="A7" s="94" t="s">
        <v>58</v>
      </c>
      <c r="B7" s="94"/>
      <c r="C7" s="94"/>
      <c r="D7" s="94"/>
      <c r="E7" s="94"/>
      <c r="F7" s="94"/>
      <c r="G7" s="94"/>
      <c r="H7" s="94"/>
      <c r="I7" s="94"/>
      <c r="J7" s="94"/>
    </row>
    <row r="8" spans="1:10" x14ac:dyDescent="0.25">
      <c r="A8" s="94"/>
      <c r="B8" s="94"/>
      <c r="C8" s="94"/>
      <c r="D8" s="94"/>
      <c r="E8" s="94"/>
      <c r="F8" s="94"/>
      <c r="G8" s="94"/>
      <c r="H8" s="94"/>
      <c r="I8" s="94"/>
      <c r="J8" s="94"/>
    </row>
    <row r="9" spans="1:10" x14ac:dyDescent="0.25">
      <c r="A9" s="94"/>
      <c r="B9" s="94"/>
      <c r="C9" s="94"/>
      <c r="D9" s="94"/>
      <c r="E9" s="94"/>
      <c r="F9" s="94"/>
      <c r="G9" s="94"/>
      <c r="H9" s="94"/>
      <c r="I9" s="94"/>
      <c r="J9" s="94"/>
    </row>
    <row r="10" spans="1:10" x14ac:dyDescent="0.25">
      <c r="A10" s="94"/>
      <c r="B10" s="94"/>
      <c r="C10" s="94"/>
      <c r="D10" s="94"/>
      <c r="E10" s="94"/>
      <c r="F10" s="94"/>
      <c r="G10" s="94"/>
      <c r="H10" s="94"/>
      <c r="I10" s="94"/>
      <c r="J10" s="94"/>
    </row>
    <row r="11" spans="1:10" x14ac:dyDescent="0.25">
      <c r="A11" s="94"/>
      <c r="B11" s="94"/>
      <c r="C11" s="94"/>
      <c r="D11" s="94"/>
      <c r="E11" s="94"/>
      <c r="F11" s="94"/>
      <c r="G11" s="94"/>
      <c r="H11" s="94"/>
      <c r="I11" s="94"/>
      <c r="J11" s="94"/>
    </row>
  </sheetData>
  <mergeCells count="2">
    <mergeCell ref="A2:J6"/>
    <mergeCell ref="A7:J11"/>
  </mergeCells>
  <pageMargins left="0.511811024" right="0.511811024" top="0.78740157499999996" bottom="0.78740157499999996" header="0.31496062000000002" footer="0.31496062000000002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df17893-08f1-4046-ad80-5ff5750604b4" xsi:nil="true"/>
    <lcf76f155ced4ddcb4097134ff3c332f xmlns="cfe0de8f-bad6-4e37-98dc-0e162a74337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A576054A69344FAA8CCFA97A3821BA" ma:contentTypeVersion="16" ma:contentTypeDescription="Crie um novo documento." ma:contentTypeScope="" ma:versionID="e15b5c806c02d49e21bc611bc88bed65">
  <xsd:schema xmlns:xsd="http://www.w3.org/2001/XMLSchema" xmlns:xs="http://www.w3.org/2001/XMLSchema" xmlns:p="http://schemas.microsoft.com/office/2006/metadata/properties" xmlns:ns2="9df17893-08f1-4046-ad80-5ff5750604b4" xmlns:ns3="cfe0de8f-bad6-4e37-98dc-0e162a743375" targetNamespace="http://schemas.microsoft.com/office/2006/metadata/properties" ma:root="true" ma:fieldsID="29e5c0aa7a354226f511ec25ef419b32" ns2:_="" ns3:_="">
    <xsd:import namespace="9df17893-08f1-4046-ad80-5ff5750604b4"/>
    <xsd:import namespace="cfe0de8f-bad6-4e37-98dc-0e162a7433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17893-08f1-4046-ad80-5ff5750604b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293d6a7-0f24-4939-8e50-44d941322804}" ma:internalName="TaxCatchAll" ma:showField="CatchAllData" ma:web="9df17893-08f1-4046-ad80-5ff5750604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0de8f-bad6-4e37-98dc-0e162a7433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d2b57127-5959-4bf5-bf65-91c8821ecb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BA4F38-94CD-4B03-812A-2F97D9750C4A}">
  <ds:schemaRefs>
    <ds:schemaRef ds:uri="http://schemas.microsoft.com/office/2006/metadata/properties"/>
    <ds:schemaRef ds:uri="http://schemas.microsoft.com/office/infopath/2007/PartnerControls"/>
    <ds:schemaRef ds:uri="9df17893-08f1-4046-ad80-5ff5750604b4"/>
    <ds:schemaRef ds:uri="cfe0de8f-bad6-4e37-98dc-0e162a743375"/>
  </ds:schemaRefs>
</ds:datastoreItem>
</file>

<file path=customXml/itemProps2.xml><?xml version="1.0" encoding="utf-8"?>
<ds:datastoreItem xmlns:ds="http://schemas.openxmlformats.org/officeDocument/2006/customXml" ds:itemID="{D809C03B-11FF-4604-A1D8-D2AE416207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57E746-6D59-4901-B5A2-D251E2C507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f17893-08f1-4046-ad80-5ff5750604b4"/>
    <ds:schemaRef ds:uri="cfe0de8f-bad6-4e37-98dc-0e162a7433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Gráficos</vt:lpstr>
      </vt:variant>
      <vt:variant>
        <vt:i4>6</vt:i4>
      </vt:variant>
    </vt:vector>
  </HeadingPairs>
  <TitlesOfParts>
    <vt:vector size="12" baseType="lpstr">
      <vt:lpstr>ImobZeca</vt:lpstr>
      <vt:lpstr>FLUXO CAIXA  EXC</vt:lpstr>
      <vt:lpstr>FLUXO CAIXA  EXC FINAL</vt:lpstr>
      <vt:lpstr>FLUXO CAIXA  EXC FINAL C CUSTO</vt:lpstr>
      <vt:lpstr>FLUXO CAIXA  EXC FINAL DESPESAS</vt:lpstr>
      <vt:lpstr>RELATÓRIOS</vt:lpstr>
      <vt:lpstr>GRÁFICO RECEITAS</vt:lpstr>
      <vt:lpstr>GRÁFICO DESPESAS PESSOAL</vt:lpstr>
      <vt:lpstr>G DESPESAS OCUPACIONAIS</vt:lpstr>
      <vt:lpstr>G DESPESAS DE SERVIÇOS </vt:lpstr>
      <vt:lpstr>G NÃO OCUPACIONAIS</vt:lpstr>
      <vt:lpstr>G DESPESAS FINANC E TRIBUTOS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Loureni Fagundes dos Reis</cp:lastModifiedBy>
  <cp:lastPrinted>2021-05-23T21:37:43Z</cp:lastPrinted>
  <dcterms:created xsi:type="dcterms:W3CDTF">2019-08-03T19:10:46Z</dcterms:created>
  <dcterms:modified xsi:type="dcterms:W3CDTF">2024-01-31T22:51:57Z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0x01010018A576054A69344FAA8CCFA97A3821BA</vt:lpwstr>
  </property>
  <property fmtid="{D5CDD505-2E9C-101B-9397-08002B2CF9AE}" pid="3" name="MediaServiceImageTags">
    <vt:lpwstr/>
  </property>
</Properties>
</file>